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440" windowHeight="7650"/>
  </bookViews>
  <sheets>
    <sheet name="Dati" sheetId="1" r:id="rId1"/>
    <sheet name="BP_1A" sheetId="5" r:id="rId2"/>
    <sheet name="BP_1B" sheetId="6" r:id="rId3"/>
    <sheet name="BP_1C" sheetId="8" r:id="rId4"/>
  </sheets>
  <definedNames>
    <definedName name="_xlnm.Print_Titles" localSheetId="1">BP_1A!$1:$7</definedName>
    <definedName name="_xlnm.Print_Titles" localSheetId="2">BP_1B!$1:$7</definedName>
    <definedName name="_xlnm.Print_Titles" localSheetId="3">BP_1C!$1:$9</definedName>
  </definedNames>
  <calcPr calcId="124519"/>
</workbook>
</file>

<file path=xl/calcChain.xml><?xml version="1.0" encoding="utf-8"?>
<calcChain xmlns="http://schemas.openxmlformats.org/spreadsheetml/2006/main">
  <c r="F13" i="1"/>
  <c r="E13"/>
  <c r="D13"/>
  <c r="D9"/>
  <c r="D43" i="5"/>
  <c r="AC124" i="1"/>
  <c r="AC125"/>
  <c r="AC126"/>
  <c r="AC127"/>
  <c r="AC128"/>
  <c r="AC129"/>
  <c r="AC130"/>
  <c r="AC131"/>
  <c r="AC132"/>
  <c r="AC133"/>
  <c r="AC134"/>
  <c r="AC135"/>
  <c r="AC136"/>
  <c r="AC137"/>
  <c r="AC138"/>
  <c r="AC139"/>
  <c r="AC140"/>
  <c r="AC141"/>
  <c r="AC142"/>
  <c r="AC143"/>
  <c r="AC144"/>
  <c r="AC145"/>
  <c r="AC146"/>
  <c r="AC147"/>
  <c r="AC148"/>
  <c r="AC149"/>
  <c r="AC150"/>
  <c r="AC151"/>
  <c r="AC152"/>
  <c r="AC153"/>
  <c r="AC154"/>
  <c r="AC155"/>
  <c r="AC156"/>
  <c r="AC157"/>
  <c r="AC158"/>
  <c r="AC159"/>
  <c r="AC160"/>
  <c r="AC161"/>
  <c r="AC162"/>
  <c r="AC163"/>
  <c r="AC164"/>
  <c r="AC165"/>
  <c r="AC166"/>
  <c r="AC167"/>
  <c r="AC168"/>
  <c r="AC169"/>
  <c r="AC170"/>
  <c r="AC171"/>
  <c r="AC172"/>
  <c r="AC173"/>
  <c r="AC174"/>
  <c r="AC175"/>
  <c r="AC176"/>
  <c r="AC177"/>
  <c r="AC178"/>
  <c r="AC179"/>
  <c r="AC180"/>
  <c r="AC181"/>
  <c r="AC182"/>
  <c r="AC183"/>
  <c r="AC184"/>
  <c r="AC185"/>
  <c r="AC186"/>
  <c r="AC187"/>
  <c r="AC188"/>
  <c r="AC189"/>
  <c r="AC190"/>
  <c r="AC191"/>
  <c r="AC192"/>
  <c r="AC193"/>
  <c r="AC194"/>
  <c r="AC195"/>
  <c r="AC196"/>
  <c r="AC197"/>
  <c r="AC198"/>
  <c r="AC199"/>
  <c r="AC200"/>
  <c r="AC201"/>
  <c r="AC202"/>
  <c r="AC203"/>
  <c r="AC204"/>
  <c r="AC205"/>
  <c r="AC206"/>
  <c r="AC207"/>
  <c r="AC208"/>
  <c r="AC209"/>
  <c r="AC210"/>
  <c r="AC211"/>
  <c r="AC212"/>
  <c r="AC213"/>
  <c r="AC214"/>
  <c r="AC215"/>
  <c r="AC216"/>
  <c r="AC217"/>
  <c r="AC218"/>
  <c r="AC219"/>
  <c r="AC220"/>
  <c r="AC221"/>
  <c r="AC222"/>
  <c r="AC223"/>
  <c r="AC224"/>
  <c r="AC227"/>
  <c r="AC123"/>
  <c r="Q123"/>
  <c r="W124"/>
  <c r="W125"/>
  <c r="W126"/>
  <c r="W127"/>
  <c r="W128"/>
  <c r="W129"/>
  <c r="W130"/>
  <c r="W131"/>
  <c r="W132"/>
  <c r="W133"/>
  <c r="W134"/>
  <c r="W135"/>
  <c r="W136"/>
  <c r="W137"/>
  <c r="W138"/>
  <c r="W139"/>
  <c r="W140"/>
  <c r="W141"/>
  <c r="W142"/>
  <c r="W143"/>
  <c r="W144"/>
  <c r="W145"/>
  <c r="W146"/>
  <c r="W147"/>
  <c r="W148"/>
  <c r="W149"/>
  <c r="W150"/>
  <c r="W151"/>
  <c r="W152"/>
  <c r="W153"/>
  <c r="W154"/>
  <c r="W155"/>
  <c r="W156"/>
  <c r="W157"/>
  <c r="W158"/>
  <c r="W159"/>
  <c r="W160"/>
  <c r="W161"/>
  <c r="W162"/>
  <c r="W163"/>
  <c r="W164"/>
  <c r="W165"/>
  <c r="W166"/>
  <c r="W167"/>
  <c r="W168"/>
  <c r="W169"/>
  <c r="W170"/>
  <c r="W171"/>
  <c r="W172"/>
  <c r="W173"/>
  <c r="W174"/>
  <c r="W175"/>
  <c r="W176"/>
  <c r="W177"/>
  <c r="W178"/>
  <c r="W179"/>
  <c r="W180"/>
  <c r="W181"/>
  <c r="W182"/>
  <c r="W183"/>
  <c r="W184"/>
  <c r="W185"/>
  <c r="W186"/>
  <c r="W187"/>
  <c r="W188"/>
  <c r="W189"/>
  <c r="W190"/>
  <c r="W191"/>
  <c r="W192"/>
  <c r="W193"/>
  <c r="W194"/>
  <c r="W195"/>
  <c r="W196"/>
  <c r="W197"/>
  <c r="W198"/>
  <c r="W199"/>
  <c r="W200"/>
  <c r="W201"/>
  <c r="W202"/>
  <c r="W203"/>
  <c r="W204"/>
  <c r="W205"/>
  <c r="W206"/>
  <c r="W207"/>
  <c r="W208"/>
  <c r="W209"/>
  <c r="W210"/>
  <c r="W211"/>
  <c r="W212"/>
  <c r="W213"/>
  <c r="W214"/>
  <c r="W215"/>
  <c r="W216"/>
  <c r="W217"/>
  <c r="W218"/>
  <c r="W219"/>
  <c r="W220"/>
  <c r="W221"/>
  <c r="W222"/>
  <c r="W223"/>
  <c r="W224"/>
  <c r="W227"/>
  <c r="W123"/>
  <c r="Y227"/>
  <c r="Y124"/>
  <c r="Y125"/>
  <c r="Y126"/>
  <c r="Y127"/>
  <c r="Y128"/>
  <c r="Y129"/>
  <c r="Y130"/>
  <c r="Y131"/>
  <c r="Y132"/>
  <c r="Y133"/>
  <c r="Y134"/>
  <c r="Y135"/>
  <c r="Y136"/>
  <c r="Y137"/>
  <c r="Y138"/>
  <c r="Y139"/>
  <c r="Y140"/>
  <c r="Y141"/>
  <c r="Y142"/>
  <c r="Y143"/>
  <c r="Y144"/>
  <c r="Y145"/>
  <c r="Y146"/>
  <c r="Y147"/>
  <c r="Y148"/>
  <c r="Y149"/>
  <c r="Y150"/>
  <c r="Y151"/>
  <c r="Y152"/>
  <c r="Y153"/>
  <c r="Y154"/>
  <c r="Y155"/>
  <c r="Y156"/>
  <c r="Y157"/>
  <c r="Y158"/>
  <c r="Y159"/>
  <c r="Y160"/>
  <c r="Y161"/>
  <c r="Y162"/>
  <c r="Y163"/>
  <c r="Y164"/>
  <c r="Y165"/>
  <c r="Y166"/>
  <c r="Y167"/>
  <c r="Y168"/>
  <c r="Y169"/>
  <c r="Y170"/>
  <c r="Y171"/>
  <c r="Y172"/>
  <c r="Y173"/>
  <c r="Y174"/>
  <c r="Y175"/>
  <c r="Y176"/>
  <c r="Y177"/>
  <c r="Y178"/>
  <c r="Y179"/>
  <c r="Y180"/>
  <c r="Y181"/>
  <c r="Y182"/>
  <c r="Y183"/>
  <c r="Y184"/>
  <c r="Y185"/>
  <c r="Y186"/>
  <c r="Y187"/>
  <c r="Y188"/>
  <c r="Y189"/>
  <c r="Y190"/>
  <c r="Y191"/>
  <c r="Y192"/>
  <c r="Y193"/>
  <c r="Y194"/>
  <c r="Y195"/>
  <c r="Y196"/>
  <c r="Y197"/>
  <c r="Y198"/>
  <c r="Y199"/>
  <c r="Y200"/>
  <c r="Y201"/>
  <c r="Y202"/>
  <c r="Y203"/>
  <c r="Y204"/>
  <c r="Y205"/>
  <c r="Y206"/>
  <c r="Y207"/>
  <c r="Y208"/>
  <c r="Y209"/>
  <c r="Y210"/>
  <c r="Y211"/>
  <c r="Y212"/>
  <c r="Y213"/>
  <c r="Y214"/>
  <c r="Y215"/>
  <c r="Y216"/>
  <c r="Y217"/>
  <c r="Y218"/>
  <c r="Y219"/>
  <c r="Y220"/>
  <c r="Y221"/>
  <c r="Y222"/>
  <c r="Y223"/>
  <c r="Y224"/>
  <c r="Y123"/>
  <c r="X15"/>
  <c r="X16"/>
  <c r="D14" i="5" s="1"/>
  <c r="X17" i="1"/>
  <c r="X18"/>
  <c r="X14"/>
  <c r="F54" i="5"/>
  <c r="E54"/>
  <c r="D54"/>
  <c r="F53"/>
  <c r="E53"/>
  <c r="D53"/>
  <c r="F51"/>
  <c r="E51"/>
  <c r="D51"/>
  <c r="F49"/>
  <c r="E49"/>
  <c r="D49"/>
  <c r="D48"/>
  <c r="F47"/>
  <c r="E47"/>
  <c r="D47"/>
  <c r="F40"/>
  <c r="E40"/>
  <c r="D40"/>
  <c r="F39"/>
  <c r="E39"/>
  <c r="D39"/>
  <c r="F38"/>
  <c r="E38"/>
  <c r="D38"/>
  <c r="D36"/>
  <c r="D35"/>
  <c r="F33"/>
  <c r="E33"/>
  <c r="D33"/>
  <c r="F32"/>
  <c r="E32"/>
  <c r="D32"/>
  <c r="F31"/>
  <c r="E31"/>
  <c r="D31"/>
  <c r="F30"/>
  <c r="E30"/>
  <c r="D30"/>
  <c r="F29"/>
  <c r="E29"/>
  <c r="D29"/>
  <c r="F28"/>
  <c r="E28"/>
  <c r="D28"/>
  <c r="F27"/>
  <c r="E27"/>
  <c r="D27"/>
  <c r="F25"/>
  <c r="E25"/>
  <c r="D25"/>
  <c r="F24"/>
  <c r="E24"/>
  <c r="D24"/>
  <c r="F23"/>
  <c r="E23"/>
  <c r="D23"/>
  <c r="F21"/>
  <c r="E21"/>
  <c r="D21"/>
  <c r="F19"/>
  <c r="E19"/>
  <c r="D19"/>
  <c r="F18"/>
  <c r="E18"/>
  <c r="D18"/>
  <c r="F17"/>
  <c r="E17"/>
  <c r="D17"/>
  <c r="F16"/>
  <c r="E16"/>
  <c r="D16"/>
  <c r="F9"/>
  <c r="E9"/>
  <c r="D9"/>
  <c r="W15" i="1"/>
  <c r="W16"/>
  <c r="D13" i="5" s="1"/>
  <c r="W17" i="1"/>
  <c r="W18"/>
  <c r="F13" i="5" s="1"/>
  <c r="W14" i="1"/>
  <c r="D11" i="5" s="1"/>
  <c r="T79" i="1"/>
  <c r="T80"/>
  <c r="T81"/>
  <c r="T82"/>
  <c r="T83"/>
  <c r="T84"/>
  <c r="T85"/>
  <c r="T86"/>
  <c r="T87"/>
  <c r="T88"/>
  <c r="T89"/>
  <c r="T90"/>
  <c r="T91"/>
  <c r="T92"/>
  <c r="T93"/>
  <c r="T94"/>
  <c r="T95"/>
  <c r="T96"/>
  <c r="T97"/>
  <c r="T98"/>
  <c r="T99"/>
  <c r="T100"/>
  <c r="T101"/>
  <c r="T102"/>
  <c r="T103"/>
  <c r="T104"/>
  <c r="T105"/>
  <c r="T106"/>
  <c r="T107"/>
  <c r="T108"/>
  <c r="T109"/>
  <c r="T110"/>
  <c r="T111"/>
  <c r="T112"/>
  <c r="T113"/>
  <c r="T114"/>
  <c r="T115"/>
  <c r="T78"/>
  <c r="AB116"/>
  <c r="Y79"/>
  <c r="Y80"/>
  <c r="Y81"/>
  <c r="Y82"/>
  <c r="Y83"/>
  <c r="Y84"/>
  <c r="Y85"/>
  <c r="Y86"/>
  <c r="Y87"/>
  <c r="Y88"/>
  <c r="Y89"/>
  <c r="Y90"/>
  <c r="Y91"/>
  <c r="Y92"/>
  <c r="Y93"/>
  <c r="Y94"/>
  <c r="Y95"/>
  <c r="Y96"/>
  <c r="Y97"/>
  <c r="Y98"/>
  <c r="Y99"/>
  <c r="Y100"/>
  <c r="Y101"/>
  <c r="Y102"/>
  <c r="Y103"/>
  <c r="Y104"/>
  <c r="Y105"/>
  <c r="Y106"/>
  <c r="Y107"/>
  <c r="Y108"/>
  <c r="Y109"/>
  <c r="Y110"/>
  <c r="Y111"/>
  <c r="Y112"/>
  <c r="Y113"/>
  <c r="Y114"/>
  <c r="Y115"/>
  <c r="Y78"/>
  <c r="P84"/>
  <c r="H16" i="6"/>
  <c r="P85" i="1"/>
  <c r="H17" i="6" s="1"/>
  <c r="P86" i="1"/>
  <c r="H18" i="6"/>
  <c r="P87" i="1"/>
  <c r="H19" i="6" s="1"/>
  <c r="P88" i="1"/>
  <c r="H20" i="6"/>
  <c r="P89" i="1"/>
  <c r="H22" i="6" s="1"/>
  <c r="P90" i="1"/>
  <c r="P91"/>
  <c r="H24" i="6"/>
  <c r="P92" i="1"/>
  <c r="H25" i="6" s="1"/>
  <c r="P93" i="1"/>
  <c r="H26" i="6"/>
  <c r="P94" i="1"/>
  <c r="H27" i="6" s="1"/>
  <c r="P95" i="1"/>
  <c r="H29" i="6"/>
  <c r="P96" i="1"/>
  <c r="H30" i="6" s="1"/>
  <c r="P97" i="1"/>
  <c r="H31" i="6"/>
  <c r="P98" i="1"/>
  <c r="H32" i="6" s="1"/>
  <c r="P99" i="1"/>
  <c r="H33" i="6"/>
  <c r="P100" i="1"/>
  <c r="P101"/>
  <c r="H36" i="6"/>
  <c r="P102" i="1"/>
  <c r="H37" i="6" s="1"/>
  <c r="P103" i="1"/>
  <c r="H38" i="6"/>
  <c r="P104" i="1"/>
  <c r="H39" i="6" s="1"/>
  <c r="P105" i="1"/>
  <c r="H40" i="6"/>
  <c r="P106" i="1"/>
  <c r="H42" i="6" s="1"/>
  <c r="P107" i="1"/>
  <c r="H43" i="6"/>
  <c r="P108" i="1"/>
  <c r="H44" i="6" s="1"/>
  <c r="P109" i="1"/>
  <c r="H45" i="6"/>
  <c r="P110" i="1"/>
  <c r="H46" i="6" s="1"/>
  <c r="P111" i="1"/>
  <c r="H48" i="6"/>
  <c r="P112" i="1"/>
  <c r="H49" i="6" s="1"/>
  <c r="P113" i="1"/>
  <c r="H51" i="6" s="1"/>
  <c r="P114" i="1"/>
  <c r="P115"/>
  <c r="H53" i="6" s="1"/>
  <c r="P79" i="1"/>
  <c r="H10" i="6"/>
  <c r="P80" i="1"/>
  <c r="H11" i="6" s="1"/>
  <c r="P81" i="1"/>
  <c r="H12" i="6"/>
  <c r="P82" i="1"/>
  <c r="H13" i="6" s="1"/>
  <c r="P83" i="1"/>
  <c r="H15" i="6"/>
  <c r="P78" i="1"/>
  <c r="H9" i="6" s="1"/>
  <c r="AA116" i="1"/>
  <c r="Z116"/>
  <c r="Q214"/>
  <c r="Q213"/>
  <c r="H23" i="6"/>
  <c r="H34"/>
  <c r="H52"/>
  <c r="W116" i="1"/>
  <c r="V116"/>
  <c r="U116"/>
  <c r="Q124"/>
  <c r="Q125"/>
  <c r="Q126"/>
  <c r="Q127"/>
  <c r="Q128"/>
  <c r="Q129"/>
  <c r="Q130"/>
  <c r="Q131"/>
  <c r="Q132"/>
  <c r="Q133"/>
  <c r="Q134"/>
  <c r="Q135"/>
  <c r="Q136"/>
  <c r="Q137"/>
  <c r="Q138"/>
  <c r="Q139"/>
  <c r="Q140"/>
  <c r="Q141"/>
  <c r="Q142"/>
  <c r="Q143"/>
  <c r="Q144"/>
  <c r="Q145"/>
  <c r="Q146"/>
  <c r="Q147"/>
  <c r="Q148"/>
  <c r="Q149"/>
  <c r="Q150"/>
  <c r="Q151"/>
  <c r="Q152"/>
  <c r="Q153"/>
  <c r="Q154"/>
  <c r="Q155"/>
  <c r="Q156"/>
  <c r="Q157"/>
  <c r="Q158"/>
  <c r="Q159"/>
  <c r="Q160"/>
  <c r="Q161"/>
  <c r="Q162"/>
  <c r="Q163"/>
  <c r="Q164"/>
  <c r="Q165"/>
  <c r="Q166"/>
  <c r="Q167"/>
  <c r="Q168"/>
  <c r="Q169"/>
  <c r="Q170"/>
  <c r="Q171"/>
  <c r="Q172"/>
  <c r="Q173"/>
  <c r="Q174"/>
  <c r="Q175"/>
  <c r="Q176"/>
  <c r="Q177"/>
  <c r="Q178"/>
  <c r="Q179"/>
  <c r="Q180"/>
  <c r="Q181"/>
  <c r="Q182"/>
  <c r="Q183"/>
  <c r="Q184"/>
  <c r="Q185"/>
  <c r="Q186"/>
  <c r="Q187"/>
  <c r="Q188"/>
  <c r="Q189"/>
  <c r="Q190"/>
  <c r="Q191"/>
  <c r="Q192"/>
  <c r="Q193"/>
  <c r="Q194"/>
  <c r="Q195"/>
  <c r="Q196"/>
  <c r="Q197"/>
  <c r="Q198"/>
  <c r="Q199"/>
  <c r="Q200"/>
  <c r="Q201"/>
  <c r="Q202"/>
  <c r="Q203"/>
  <c r="Q204"/>
  <c r="Q205"/>
  <c r="Q206"/>
  <c r="Q207"/>
  <c r="Q208"/>
  <c r="Q209"/>
  <c r="Q210"/>
  <c r="Q211"/>
  <c r="Q212"/>
  <c r="Q215"/>
  <c r="Q217"/>
  <c r="Q218"/>
  <c r="Q219"/>
  <c r="Q220"/>
  <c r="Q221"/>
  <c r="Q222"/>
  <c r="Q223"/>
  <c r="Q224"/>
  <c r="Q227"/>
  <c r="L56" i="8"/>
  <c r="M16"/>
  <c r="M43"/>
  <c r="M47"/>
  <c r="M51"/>
  <c r="M84"/>
  <c r="M88"/>
  <c r="M92"/>
  <c r="M96"/>
  <c r="M99"/>
  <c r="M107"/>
  <c r="M11"/>
  <c r="F28" i="1"/>
  <c r="E28"/>
  <c r="D28"/>
  <c r="A1" i="8"/>
  <c r="R116" i="1"/>
  <c r="Q116"/>
  <c r="E116"/>
  <c r="D22" i="6"/>
  <c r="F116" i="1"/>
  <c r="E22" i="6"/>
  <c r="G116" i="1"/>
  <c r="H116"/>
  <c r="I116"/>
  <c r="J116"/>
  <c r="K116"/>
  <c r="L116"/>
  <c r="M116"/>
  <c r="N116"/>
  <c r="D116"/>
  <c r="C48" i="6"/>
  <c r="F4" i="5"/>
  <c r="L5" i="8"/>
  <c r="H4" i="6"/>
  <c r="D233" i="1"/>
  <c r="G52" i="6"/>
  <c r="G53"/>
  <c r="G51"/>
  <c r="G49"/>
  <c r="G48"/>
  <c r="G43"/>
  <c r="G44"/>
  <c r="G45"/>
  <c r="G46"/>
  <c r="G42"/>
  <c r="G37"/>
  <c r="G38"/>
  <c r="G39"/>
  <c r="G40"/>
  <c r="G36"/>
  <c r="G30"/>
  <c r="G31"/>
  <c r="G32"/>
  <c r="G33"/>
  <c r="G34"/>
  <c r="G29"/>
  <c r="G23"/>
  <c r="G24"/>
  <c r="G25"/>
  <c r="G26"/>
  <c r="G27"/>
  <c r="G22"/>
  <c r="G16"/>
  <c r="G17"/>
  <c r="G18"/>
  <c r="G19"/>
  <c r="G20"/>
  <c r="G15"/>
  <c r="G10"/>
  <c r="G11"/>
  <c r="G12"/>
  <c r="G13"/>
  <c r="G9"/>
  <c r="J11" i="8"/>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J10"/>
  <c r="I10"/>
  <c r="H10"/>
  <c r="G10"/>
  <c r="F10"/>
  <c r="E10"/>
  <c r="D10"/>
  <c r="F8"/>
  <c r="D7" i="5"/>
  <c r="J5" i="8"/>
  <c r="F4" i="6"/>
  <c r="A1"/>
  <c r="D4" i="5"/>
  <c r="A1"/>
  <c r="E39" i="6"/>
  <c r="D17"/>
  <c r="D34"/>
  <c r="L97" i="8"/>
  <c r="E11" i="6"/>
  <c r="E31"/>
  <c r="M54" i="8"/>
  <c r="D12" i="5"/>
  <c r="E25" i="6"/>
  <c r="E33"/>
  <c r="E10"/>
  <c r="E29"/>
  <c r="M110" i="8"/>
  <c r="M106"/>
  <c r="E37" i="6"/>
  <c r="E12"/>
  <c r="L71" i="8"/>
  <c r="M98"/>
  <c r="M94"/>
  <c r="M90"/>
  <c r="M86"/>
  <c r="M82"/>
  <c r="M78"/>
  <c r="M74"/>
  <c r="M70"/>
  <c r="M66"/>
  <c r="M62"/>
  <c r="M58"/>
  <c r="L32"/>
  <c r="L94"/>
  <c r="M50"/>
  <c r="M46"/>
  <c r="L69"/>
  <c r="L30"/>
  <c r="M102"/>
  <c r="M42"/>
  <c r="M38"/>
  <c r="M34"/>
  <c r="M30"/>
  <c r="M26"/>
  <c r="M22"/>
  <c r="M18"/>
  <c r="M14"/>
  <c r="E9" i="6"/>
  <c r="E53"/>
  <c r="E30"/>
  <c r="E15"/>
  <c r="E49"/>
  <c r="E42"/>
  <c r="E13"/>
  <c r="E36"/>
  <c r="E54"/>
  <c r="E46"/>
  <c r="E24"/>
  <c r="E20"/>
  <c r="E32"/>
  <c r="E34"/>
  <c r="E51"/>
  <c r="E19"/>
  <c r="E27"/>
  <c r="E16"/>
  <c r="E45"/>
  <c r="E26"/>
  <c r="E40"/>
  <c r="E52"/>
  <c r="E44"/>
  <c r="E48"/>
  <c r="E23"/>
  <c r="E18"/>
  <c r="E17"/>
  <c r="E38"/>
  <c r="L92" i="8"/>
  <c r="L101"/>
  <c r="L91"/>
  <c r="L43"/>
  <c r="L78"/>
  <c r="L14"/>
  <c r="D33" i="6"/>
  <c r="D10"/>
  <c r="M111" i="8"/>
  <c r="M39"/>
  <c r="L68"/>
  <c r="L28"/>
  <c r="L33"/>
  <c r="L55"/>
  <c r="L23"/>
  <c r="L62"/>
  <c r="D12" i="6"/>
  <c r="D40"/>
  <c r="D53"/>
  <c r="L24" i="8"/>
  <c r="M35"/>
  <c r="M31"/>
  <c r="M27"/>
  <c r="M23"/>
  <c r="M19"/>
  <c r="M15"/>
  <c r="K44"/>
  <c r="K10"/>
  <c r="L96"/>
  <c r="L37"/>
  <c r="L65"/>
  <c r="L110"/>
  <c r="L46"/>
  <c r="D45" i="6"/>
  <c r="D19"/>
  <c r="M95" i="8"/>
  <c r="M91"/>
  <c r="M87"/>
  <c r="M83"/>
  <c r="M79"/>
  <c r="M75"/>
  <c r="M71"/>
  <c r="M67"/>
  <c r="M63"/>
  <c r="M59"/>
  <c r="M55"/>
  <c r="M48"/>
  <c r="M32"/>
  <c r="K53"/>
  <c r="K67"/>
  <c r="K108"/>
  <c r="M10"/>
  <c r="K84"/>
  <c r="M40"/>
  <c r="K62"/>
  <c r="K88"/>
  <c r="E43" i="6"/>
  <c r="M80" i="8"/>
  <c r="M36"/>
  <c r="M28"/>
  <c r="M24"/>
  <c r="M108"/>
  <c r="M104"/>
  <c r="M76"/>
  <c r="M72"/>
  <c r="M68"/>
  <c r="M64"/>
  <c r="M60"/>
  <c r="M56"/>
  <c r="M20"/>
  <c r="M12"/>
  <c r="M52"/>
  <c r="M44"/>
  <c r="M81"/>
  <c r="M49"/>
  <c r="M41"/>
  <c r="M65"/>
  <c r="K69"/>
  <c r="K14"/>
  <c r="K78"/>
  <c r="K19"/>
  <c r="K83"/>
  <c r="C32" i="6"/>
  <c r="K64" i="8"/>
  <c r="M69"/>
  <c r="K21"/>
  <c r="K85"/>
  <c r="K30"/>
  <c r="K94"/>
  <c r="K35"/>
  <c r="K99"/>
  <c r="C45" i="6"/>
  <c r="C51"/>
  <c r="C38"/>
  <c r="C11"/>
  <c r="M53" i="8"/>
  <c r="M21"/>
  <c r="M17"/>
  <c r="M13"/>
  <c r="M29"/>
  <c r="C12" i="6"/>
  <c r="K37" i="8"/>
  <c r="K101"/>
  <c r="K46"/>
  <c r="K110"/>
  <c r="K51"/>
  <c r="K20"/>
  <c r="K24"/>
  <c r="C53" i="6"/>
  <c r="M97" i="8"/>
  <c r="M77"/>
  <c r="M37"/>
  <c r="K25"/>
  <c r="K41"/>
  <c r="K57"/>
  <c r="K73"/>
  <c r="K89"/>
  <c r="K105"/>
  <c r="K18"/>
  <c r="K34"/>
  <c r="K50"/>
  <c r="K66"/>
  <c r="K82"/>
  <c r="K98"/>
  <c r="K23"/>
  <c r="K39"/>
  <c r="K55"/>
  <c r="K71"/>
  <c r="K87"/>
  <c r="K103"/>
  <c r="K36"/>
  <c r="K100"/>
  <c r="K40"/>
  <c r="K104"/>
  <c r="L52"/>
  <c r="L80"/>
  <c r="L16"/>
  <c r="L76"/>
  <c r="L12"/>
  <c r="K60"/>
  <c r="K16"/>
  <c r="K80"/>
  <c r="L13"/>
  <c r="L45"/>
  <c r="L77"/>
  <c r="L109"/>
  <c r="L41"/>
  <c r="L73"/>
  <c r="L105"/>
  <c r="L83"/>
  <c r="L47"/>
  <c r="L95"/>
  <c r="L63"/>
  <c r="L39"/>
  <c r="L19"/>
  <c r="L106"/>
  <c r="L90"/>
  <c r="L74"/>
  <c r="L58"/>
  <c r="L42"/>
  <c r="L26"/>
  <c r="D26" i="6"/>
  <c r="D52"/>
  <c r="D9"/>
  <c r="D20"/>
  <c r="D51"/>
  <c r="D43"/>
  <c r="D36"/>
  <c r="D29"/>
  <c r="D27"/>
  <c r="M109" i="8"/>
  <c r="M93"/>
  <c r="M73"/>
  <c r="M33"/>
  <c r="M103"/>
  <c r="Y116" i="1"/>
  <c r="F30" i="6" s="1"/>
  <c r="L40" i="8"/>
  <c r="K29"/>
  <c r="K45"/>
  <c r="K61"/>
  <c r="K77"/>
  <c r="K93"/>
  <c r="K109"/>
  <c r="K22"/>
  <c r="K38"/>
  <c r="K54"/>
  <c r="K70"/>
  <c r="K86"/>
  <c r="K102"/>
  <c r="K11"/>
  <c r="K27"/>
  <c r="K43"/>
  <c r="K59"/>
  <c r="K75"/>
  <c r="K91"/>
  <c r="K107"/>
  <c r="K52"/>
  <c r="K56"/>
  <c r="L100"/>
  <c r="L36"/>
  <c r="L64"/>
  <c r="L10"/>
  <c r="L60"/>
  <c r="K76"/>
  <c r="K32"/>
  <c r="K96"/>
  <c r="L21"/>
  <c r="L53"/>
  <c r="L85"/>
  <c r="L17"/>
  <c r="L49"/>
  <c r="L81"/>
  <c r="L111"/>
  <c r="L75"/>
  <c r="L35"/>
  <c r="L87"/>
  <c r="L59"/>
  <c r="L31"/>
  <c r="L15"/>
  <c r="L102"/>
  <c r="L86"/>
  <c r="L70"/>
  <c r="L54"/>
  <c r="L38"/>
  <c r="L22"/>
  <c r="D44" i="6"/>
  <c r="D15"/>
  <c r="D46"/>
  <c r="D30"/>
  <c r="D18"/>
  <c r="D16"/>
  <c r="D54"/>
  <c r="D39"/>
  <c r="D32"/>
  <c r="D25"/>
  <c r="L88" i="8"/>
  <c r="D31" i="6"/>
  <c r="M61" i="8"/>
  <c r="M45"/>
  <c r="K12"/>
  <c r="L104"/>
  <c r="L72"/>
  <c r="K17"/>
  <c r="K33"/>
  <c r="K49"/>
  <c r="K65"/>
  <c r="K81"/>
  <c r="K97"/>
  <c r="K26"/>
  <c r="K42"/>
  <c r="K58"/>
  <c r="K74"/>
  <c r="K90"/>
  <c r="K106"/>
  <c r="K15"/>
  <c r="K31"/>
  <c r="K47"/>
  <c r="K63"/>
  <c r="K79"/>
  <c r="K95"/>
  <c r="K111"/>
  <c r="K68"/>
  <c r="K72"/>
  <c r="L84"/>
  <c r="L20"/>
  <c r="L48"/>
  <c r="L108"/>
  <c r="L44"/>
  <c r="K28"/>
  <c r="K92"/>
  <c r="K48"/>
  <c r="K13"/>
  <c r="L29"/>
  <c r="L61"/>
  <c r="L93"/>
  <c r="L25"/>
  <c r="L57"/>
  <c r="L89"/>
  <c r="L99"/>
  <c r="L67"/>
  <c r="L107"/>
  <c r="L79"/>
  <c r="L51"/>
  <c r="L27"/>
  <c r="L11"/>
  <c r="L98"/>
  <c r="L82"/>
  <c r="L66"/>
  <c r="L50"/>
  <c r="L34"/>
  <c r="L18"/>
  <c r="D49" i="6"/>
  <c r="D37"/>
  <c r="D24"/>
  <c r="D11"/>
  <c r="D23"/>
  <c r="D38"/>
  <c r="D13"/>
  <c r="D48"/>
  <c r="D42"/>
  <c r="C26"/>
  <c r="C49"/>
  <c r="C15"/>
  <c r="C22"/>
  <c r="C29"/>
  <c r="C19"/>
  <c r="C30"/>
  <c r="C10"/>
  <c r="M89" i="8"/>
  <c r="Q216" i="1"/>
  <c r="L103" i="8"/>
  <c r="C34" i="6"/>
  <c r="C13"/>
  <c r="C44"/>
  <c r="C36"/>
  <c r="C23"/>
  <c r="C43"/>
  <c r="C52"/>
  <c r="C37"/>
  <c r="C39"/>
  <c r="C40"/>
  <c r="P116" i="1"/>
  <c r="H54" i="6" s="1"/>
  <c r="C27"/>
  <c r="C20"/>
  <c r="C17"/>
  <c r="T116" i="1"/>
  <c r="M105" i="8"/>
  <c r="M85"/>
  <c r="M57"/>
  <c r="M25"/>
  <c r="C24" i="6"/>
  <c r="C42"/>
  <c r="C46"/>
  <c r="C9"/>
  <c r="C54"/>
  <c r="C25"/>
  <c r="G54"/>
  <c r="C16"/>
  <c r="C33"/>
  <c r="C31"/>
  <c r="C18"/>
  <c r="H8" i="8"/>
  <c r="D234" i="1"/>
  <c r="A4" i="6"/>
  <c r="F53"/>
  <c r="E7" i="5"/>
  <c r="F9" i="6"/>
  <c r="F26"/>
  <c r="F51"/>
  <c r="F11"/>
  <c r="F36"/>
  <c r="F32"/>
  <c r="F25"/>
  <c r="F20"/>
  <c r="F10"/>
  <c r="F34"/>
  <c r="F33"/>
  <c r="F49"/>
  <c r="F43"/>
  <c r="F15"/>
  <c r="F37"/>
  <c r="F27"/>
  <c r="F38"/>
  <c r="F13"/>
  <c r="F22"/>
  <c r="F45"/>
  <c r="F29"/>
  <c r="F19"/>
  <c r="F17"/>
  <c r="F16"/>
  <c r="F40"/>
  <c r="F42"/>
  <c r="F12"/>
  <c r="F24"/>
  <c r="F52"/>
  <c r="F54"/>
  <c r="F23"/>
  <c r="F44"/>
  <c r="F18"/>
  <c r="F39"/>
  <c r="F31"/>
  <c r="F46"/>
  <c r="F48"/>
  <c r="A4" i="5"/>
  <c r="J8" i="8"/>
  <c r="A5"/>
  <c r="F7" i="5"/>
  <c r="D7" i="8"/>
  <c r="D45" i="5"/>
  <c r="D5" i="1"/>
  <c r="D42" i="5" s="1"/>
  <c r="D44"/>
  <c r="F11"/>
  <c r="E11"/>
  <c r="E13" l="1"/>
</calcChain>
</file>

<file path=xl/sharedStrings.xml><?xml version="1.0" encoding="utf-8"?>
<sst xmlns="http://schemas.openxmlformats.org/spreadsheetml/2006/main" count="1124" uniqueCount="867">
  <si>
    <t>DATI PER INDICATORI DI BILANCIO - ALLEGATO 1a</t>
  </si>
  <si>
    <t>FCPREV</t>
  </si>
  <si>
    <t>FCBILE</t>
  </si>
  <si>
    <t>Codice di Bilancio</t>
  </si>
  <si>
    <t>Piano dei conti finanziario</t>
  </si>
  <si>
    <t>Descrizione Voce</t>
  </si>
  <si>
    <t>RISULT 1 +
Var Ante Approv
Eser COL 1</t>
  </si>
  <si>
    <t>RISULT 2 +
Var Ante Approv
Eser COL 2</t>
  </si>
  <si>
    <t>RISULT 3 +
Var Ante Approv
Eser COL 3</t>
  </si>
  <si>
    <t>Accert.
Eser -3</t>
  </si>
  <si>
    <t>Accert.
Eser -2</t>
  </si>
  <si>
    <t>Accert.
Eser -1</t>
  </si>
  <si>
    <t>Stanz.
Cassa
Eser-3</t>
  </si>
  <si>
    <t>stanz.
Cassa
Eser-2</t>
  </si>
  <si>
    <t>stanz.
Cassa
Eser-1</t>
  </si>
  <si>
    <t>stanz.
comp.
Eser-3</t>
  </si>
  <si>
    <t>stanz.
comp.
Eser-2</t>
  </si>
  <si>
    <t>stanz.
comp.
Eser-1</t>
  </si>
  <si>
    <t>Quota libera corrente avanzo presunto Voce E Allegato A</t>
  </si>
  <si>
    <t>Quota libera capitale avanzo presunto Voce D Allegato A</t>
  </si>
  <si>
    <t>Quota accantonata avanzo presunto Voce B Allegato A</t>
  </si>
  <si>
    <t>Quota vincolata avanzo presunto Voce C Allegato A</t>
  </si>
  <si>
    <t>Avanzo presunto totale Allegato A</t>
  </si>
  <si>
    <t>FPV corrente - ENTRATE (1/5000) (allegato 9 allegato B colonna A)</t>
  </si>
  <si>
    <t>FPV corrente - ENTRATE (1/5000) (SOLO QUOTA DESTINATA ALLE SPESE DI PERSONALE)</t>
  </si>
  <si>
    <t>FPV capitale - ENTRATE (2/5000) (allegato 9 allegato B colonna A)</t>
  </si>
  <si>
    <t>Quota del FPV non destinata ad essere utilizzata nel corso dell'esercizio e rinviata agli esercizi successivi (Allegato 9 - allegato B colonna C)</t>
  </si>
  <si>
    <t>colonna B</t>
  </si>
  <si>
    <t>E.1.0.0.0.0</t>
  </si>
  <si>
    <t>Titolo 1</t>
  </si>
  <si>
    <t>E.1.1.0.0.0</t>
  </si>
  <si>
    <t>Entrate da tributi</t>
  </si>
  <si>
    <t>E.1.1.4.0.0</t>
  </si>
  <si>
    <t>Compartecipazione tributi</t>
  </si>
  <si>
    <t>E.2.0.0.0.0</t>
  </si>
  <si>
    <t>Titolo 2</t>
  </si>
  <si>
    <t>E.3.0.0.0.0</t>
  </si>
  <si>
    <t>Titolo 3</t>
  </si>
  <si>
    <t>E.4.2.6.0.0</t>
  </si>
  <si>
    <t>Contributi agli investimenti direttamente destinati al rimborso dei prestiti da amministrazioni pubbliche</t>
  </si>
  <si>
    <t>E.4.3.1.0.0</t>
  </si>
  <si>
    <t>Trasferimenti in conto capitale per assunzione di debiti dell'amministrazione da parte di amministrazioni pubbliche</t>
  </si>
  <si>
    <t>E.4.3.4.0.0</t>
  </si>
  <si>
    <t>Trasferimenti in conto capitale da parte di amministrazioni pubbliche per cancellazione di debiti dell'amministrazione</t>
  </si>
  <si>
    <t>E.5.0.0.0.0</t>
  </si>
  <si>
    <t>Titolo 5</t>
  </si>
  <si>
    <t>E.6.0.0.0.0</t>
  </si>
  <si>
    <t>Titolo 6 "Accensione di prestiti"</t>
  </si>
  <si>
    <t>E.6.2.2.0.0</t>
  </si>
  <si>
    <t>Titolo 6 "Anticipazioni"</t>
  </si>
  <si>
    <t>E.6.3.3.0.0</t>
  </si>
  <si>
    <t>Titolo 6 "Accensione prestiti a seguito di escussione di garanzie"</t>
  </si>
  <si>
    <t>E.9.0.0.0.0</t>
  </si>
  <si>
    <t>Partite di Giro</t>
  </si>
  <si>
    <t>E.9.1.99.6.0</t>
  </si>
  <si>
    <t>Gestione incassi vincolati partite di giro</t>
  </si>
  <si>
    <t>FCBILU</t>
  </si>
  <si>
    <t>RISULT 1 +
Var Ante Approv
Eser</t>
  </si>
  <si>
    <t>RISULT 2 +
Var Ante Approv
Eser</t>
  </si>
  <si>
    <t>RISULT 3 +
Var Ante Approv
Eser</t>
  </si>
  <si>
    <t xml:space="preserve">Residui Presunti
</t>
  </si>
  <si>
    <t>stanz.
Cassa
Eser</t>
  </si>
  <si>
    <t>Debiti di Finanz.
Eser</t>
  </si>
  <si>
    <t>Debiti di Finanz.
Eser+1</t>
  </si>
  <si>
    <t>Debiti di Finanz.
Eser+2</t>
  </si>
  <si>
    <t>Patrimonio 
Netto</t>
  </si>
  <si>
    <t>disavanzo</t>
  </si>
  <si>
    <t>U.1.0.0.0.0 (NO FPV)</t>
  </si>
  <si>
    <t>Titolo 1 (no FPV)</t>
  </si>
  <si>
    <t>U.1.0.0.0.0</t>
  </si>
  <si>
    <t>Titolo 1 totale</t>
  </si>
  <si>
    <t>U.1.1.0.0.0</t>
  </si>
  <si>
    <t>spese di personale</t>
  </si>
  <si>
    <t>U.1.1.1.1.4</t>
  </si>
  <si>
    <t>indennità ed altri compensi, esclusi i rimborsi spesa per missione, corrisposti al personale a tempo indeterminato</t>
  </si>
  <si>
    <t>U.1.1.1.1.8</t>
  </si>
  <si>
    <t>indennità ed altri compensi, esclusi i rimborsi spesa documentati per missione, corrisposti al personale a tempo determinato</t>
  </si>
  <si>
    <t>U.1.1.1.1.3</t>
  </si>
  <si>
    <t>Straordinario per il personale a tempo indeterminato</t>
  </si>
  <si>
    <t>U.1.1.1.1.7</t>
  </si>
  <si>
    <t>Straordinario per il personale a tempo determinato</t>
  </si>
  <si>
    <t>U.1.10.2.1.1 su U.1.1.0.0.0</t>
  </si>
  <si>
    <t>FPV relativo al personale</t>
  </si>
  <si>
    <t>U.1.2.1.1.0</t>
  </si>
  <si>
    <t>irap</t>
  </si>
  <si>
    <t>U.1.3.0.0.0</t>
  </si>
  <si>
    <t>Acquisto di beni e servizi (no FPV) - USCITE</t>
  </si>
  <si>
    <t>U.1.3.2.10.0</t>
  </si>
  <si>
    <t>Consulenze</t>
  </si>
  <si>
    <t>U.1.3.2.12.0</t>
  </si>
  <si>
    <t>Lavoro flessibile/LSU/Interinale</t>
  </si>
  <si>
    <t>U.1.3.2.15.0 (NO FPV)</t>
  </si>
  <si>
    <t>contratti di servizio (no FPV)</t>
  </si>
  <si>
    <t>U.1.4.3.1.0 (NO FPV)</t>
  </si>
  <si>
    <t>trasferimenti a imprese controllate (no FPV)</t>
  </si>
  <si>
    <t>U.1.4.3.2.0 (NO FPV)</t>
  </si>
  <si>
    <t>Trasferimenti correnti a altre imprese partecipate (no FPV)</t>
  </si>
  <si>
    <t>U.1.4.1.0.0 (NO FPV)</t>
  </si>
  <si>
    <t>Trasferimenti correnti a Amministrazioni Pubbliche (no FPV per stanz.)</t>
  </si>
  <si>
    <t>U.1.5.0.0.0 (NO FPV)</t>
  </si>
  <si>
    <t>Trasferimenti di tributi (no FPV per stanz.)</t>
  </si>
  <si>
    <t>U.1.6.0.0.0 (NO FPV)</t>
  </si>
  <si>
    <t>Fondi perequativi (no FPV per stanz.)</t>
  </si>
  <si>
    <t>U.1.7.0.0.0</t>
  </si>
  <si>
    <t>interessi passivi</t>
  </si>
  <si>
    <t>U.1.7.6.4.0</t>
  </si>
  <si>
    <t>Interessi passivi su anticipazioni di tesoreria</t>
  </si>
  <si>
    <t>U.1.7.6.2.0</t>
  </si>
  <si>
    <t>interessi di mora</t>
  </si>
  <si>
    <t>M20P02T1</t>
  </si>
  <si>
    <t>U.1.10.1.3.1</t>
  </si>
  <si>
    <t>FCDE Parte corrente</t>
  </si>
  <si>
    <t>U.2.0.0.0.0</t>
  </si>
  <si>
    <t>Titolo 2 totale</t>
  </si>
  <si>
    <t>U.2.0.0.0.0 (NO FPV)</t>
  </si>
  <si>
    <t>Titolo 2 (no FPV)</t>
  </si>
  <si>
    <t>U.2.2.0.0.0 (NO FPV)</t>
  </si>
  <si>
    <t>Investimenti fissi (no FPV)</t>
  </si>
  <si>
    <t>U.2.2.0.0.0</t>
  </si>
  <si>
    <t>Investimenti fissi</t>
  </si>
  <si>
    <t>U.2.3.0.0.0 (NO FPV)</t>
  </si>
  <si>
    <t>Contributi agli investimenti (no FPV)</t>
  </si>
  <si>
    <t>U.2.3.0.0.0</t>
  </si>
  <si>
    <t>Contributi agli investimenti</t>
  </si>
  <si>
    <t>U.2.3.1.0.0</t>
  </si>
  <si>
    <t>Contributi agli investimenti a Amministrazioni pubbliche (no FPV per stanz.)</t>
  </si>
  <si>
    <t>U.2.4.1.0.0</t>
  </si>
  <si>
    <t xml:space="preserve"> Altri trasferimenti in conto capitale per assunzioni di debiti di amministrazioni pubbliche (no FPV per stanz.)</t>
  </si>
  <si>
    <t>U.2.4.11.0.0</t>
  </si>
  <si>
    <t xml:space="preserve"> Altri trasferimenti in conto capitale verso amministrazioni pubbliche per escussione di garanzia (no FPV per stanz.)</t>
  </si>
  <si>
    <t>U.2.4.16.0.0</t>
  </si>
  <si>
    <t xml:space="preserve"> Trasferimenti in conto capitale erogati a titolo di ripiano disavanzi pregressi ad amministrazioni pubbliche  (no FPV per stanz.)</t>
  </si>
  <si>
    <t>U.2.4.21.0.0</t>
  </si>
  <si>
    <t>Altri trasferimenti in conto capitale n.a.c. ad amministrazioni pubbliche  (no FPV per stanz.)</t>
  </si>
  <si>
    <t>U.3.0.0.0.0</t>
  </si>
  <si>
    <t>Titolo III</t>
  </si>
  <si>
    <t>U.4.0.0.0.0</t>
  </si>
  <si>
    <t>Titolo 4</t>
  </si>
  <si>
    <t>U.7.0.0.0.0</t>
  </si>
  <si>
    <t>U.7.1.99.6</t>
  </si>
  <si>
    <t>Gestione pagamenti vincolati partite di giro - USCITE</t>
  </si>
  <si>
    <t>Manuali</t>
  </si>
  <si>
    <t>Debiti di finanziamento al 31.12.precedente</t>
  </si>
  <si>
    <t>Totale disavanzo di amministrazione Allegato A lettera E - USCITE (solo se E &lt; 0)</t>
  </si>
  <si>
    <t>Popolazione 1.1. Esercizio di riferimento</t>
  </si>
  <si>
    <t>Patrimonio Netto - ultimo disponibile</t>
  </si>
  <si>
    <t>DATI PER INDICATORI DI BILANCIO - ALLEGATO 1b</t>
  </si>
  <si>
    <t>Codice di Bilancio (titolo/Tipologia)</t>
  </si>
  <si>
    <t>Cassa Eser</t>
  </si>
  <si>
    <t>Residui presunti</t>
  </si>
  <si>
    <r>
      <rPr>
        <sz val="10"/>
        <color indexed="8"/>
        <rFont val="Arial"/>
        <family val="2"/>
      </rPr>
      <t>10101</t>
    </r>
  </si>
  <si>
    <t>Imposte tasse e proventi assimilati</t>
  </si>
  <si>
    <r>
      <rPr>
        <sz val="10"/>
        <color indexed="8"/>
        <rFont val="Arial"/>
        <family val="2"/>
      </rPr>
      <t>10104</t>
    </r>
  </si>
  <si>
    <t>Compartecipazioni di tributi</t>
  </si>
  <si>
    <r>
      <rPr>
        <sz val="10"/>
        <color indexed="8"/>
        <rFont val="Arial"/>
        <family val="2"/>
      </rPr>
      <t>10301</t>
    </r>
  </si>
  <si>
    <t>Fondi perequativi da Amministrazioni Centrali</t>
  </si>
  <si>
    <r>
      <rPr>
        <sz val="10"/>
        <color indexed="8"/>
        <rFont val="Arial"/>
        <family val="2"/>
      </rPr>
      <t>10302</t>
    </r>
  </si>
  <si>
    <t>Fondi perequativi dalla Regione o Provincia autonoma</t>
  </si>
  <si>
    <t>10000</t>
  </si>
  <si>
    <t>ENTRATE CORRENTI DI NATURA TRIBUTARIA, CONTRIBUTIVA E PEREQUATIVA</t>
  </si>
  <si>
    <r>
      <rPr>
        <sz val="10"/>
        <color indexed="8"/>
        <rFont val="Arial"/>
        <family val="2"/>
      </rPr>
      <t>20101</t>
    </r>
  </si>
  <si>
    <t>Trasferimenti correnti da Amministrazioni pubbliche</t>
  </si>
  <si>
    <r>
      <rPr>
        <sz val="10"/>
        <color indexed="8"/>
        <rFont val="Arial"/>
        <family val="2"/>
      </rPr>
      <t>20102</t>
    </r>
  </si>
  <si>
    <t>Trasferimenti correnti da Famiglie</t>
  </si>
  <si>
    <r>
      <rPr>
        <sz val="10"/>
        <color indexed="8"/>
        <rFont val="Arial"/>
        <family val="2"/>
      </rPr>
      <t>20103</t>
    </r>
  </si>
  <si>
    <t>Trasferimenti correnti da Imprese</t>
  </si>
  <si>
    <r>
      <rPr>
        <sz val="10"/>
        <color indexed="8"/>
        <rFont val="Arial"/>
        <family val="2"/>
      </rPr>
      <t>20104</t>
    </r>
  </si>
  <si>
    <t>Trasferimenti correnti da Istituzioni Sociali Private</t>
  </si>
  <si>
    <r>
      <rPr>
        <sz val="10"/>
        <color indexed="8"/>
        <rFont val="Arial"/>
        <family val="2"/>
      </rPr>
      <t>20105</t>
    </r>
  </si>
  <si>
    <t>Trasferimenti correnti dall'Unione Europea e dal Resto del Mondo</t>
  </si>
  <si>
    <t>20000</t>
  </si>
  <si>
    <t>TRASFERIMENTI CORRENTI</t>
  </si>
  <si>
    <r>
      <rPr>
        <sz val="10"/>
        <color indexed="8"/>
        <rFont val="Arial"/>
        <family val="2"/>
      </rPr>
      <t>30100</t>
    </r>
  </si>
  <si>
    <t>Vendita di beni e servizi e proventi derivanti dalla gestione dei beni</t>
  </si>
  <si>
    <r>
      <rPr>
        <sz val="10"/>
        <color indexed="8"/>
        <rFont val="Arial"/>
        <family val="2"/>
      </rPr>
      <t>30200</t>
    </r>
  </si>
  <si>
    <t>Proventi derivanti dall'attività di controllo e repressione delle irregolarità e degli illeciti</t>
  </si>
  <si>
    <r>
      <rPr>
        <sz val="10"/>
        <color indexed="8"/>
        <rFont val="Arial"/>
        <family val="2"/>
      </rPr>
      <t>30300</t>
    </r>
  </si>
  <si>
    <t>Interessi attivi</t>
  </si>
  <si>
    <r>
      <rPr>
        <sz val="10"/>
        <color indexed="8"/>
        <rFont val="Arial"/>
        <family val="2"/>
      </rPr>
      <t>30400</t>
    </r>
  </si>
  <si>
    <t>Altre entrate da redditi da capitale</t>
  </si>
  <si>
    <r>
      <rPr>
        <b/>
        <sz val="10"/>
        <color indexed="8"/>
        <rFont val="Arial"/>
        <family val="2"/>
      </rPr>
      <t>30500</t>
    </r>
  </si>
  <si>
    <t>Rimborsi e altre entrate correnti</t>
  </si>
  <si>
    <t>30000</t>
  </si>
  <si>
    <t>ENTRATE EXTRATRIBUTARIE</t>
  </si>
  <si>
    <r>
      <rPr>
        <sz val="10"/>
        <color indexed="8"/>
        <rFont val="Arial"/>
        <family val="2"/>
      </rPr>
      <t>40100</t>
    </r>
  </si>
  <si>
    <t>Tributi in conto capitale</t>
  </si>
  <si>
    <r>
      <rPr>
        <sz val="10"/>
        <color indexed="8"/>
        <rFont val="Arial"/>
        <family val="2"/>
      </rPr>
      <t>40200</t>
    </r>
  </si>
  <si>
    <r>
      <rPr>
        <sz val="10"/>
        <color indexed="8"/>
        <rFont val="Arial"/>
        <family val="2"/>
      </rPr>
      <t>40300</t>
    </r>
  </si>
  <si>
    <t>Altri trasferimenti in conto capitale</t>
  </si>
  <si>
    <r>
      <rPr>
        <sz val="10"/>
        <color indexed="8"/>
        <rFont val="Arial"/>
        <family val="2"/>
      </rPr>
      <t>40400</t>
    </r>
  </si>
  <si>
    <t>Entrate da alienazione di beni materiali e immateriali</t>
  </si>
  <si>
    <r>
      <rPr>
        <sz val="10"/>
        <color indexed="8"/>
        <rFont val="Arial"/>
        <family val="2"/>
      </rPr>
      <t>40500</t>
    </r>
  </si>
  <si>
    <t>Altre entrate in conto capitale</t>
  </si>
  <si>
    <t>40000</t>
  </si>
  <si>
    <t>ENTRATE IN CONTO CAPITALE</t>
  </si>
  <si>
    <r>
      <rPr>
        <sz val="10"/>
        <color indexed="8"/>
        <rFont val="Arial"/>
        <family val="2"/>
      </rPr>
      <t>50100</t>
    </r>
  </si>
  <si>
    <t>Alienazione di attività finanziarie</t>
  </si>
  <si>
    <r>
      <rPr>
        <sz val="10"/>
        <color indexed="8"/>
        <rFont val="Arial"/>
        <family val="2"/>
      </rPr>
      <t>50200</t>
    </r>
  </si>
  <si>
    <t>Riscossione di crediti di breve termine</t>
  </si>
  <si>
    <r>
      <rPr>
        <sz val="10"/>
        <color indexed="8"/>
        <rFont val="Arial"/>
        <family val="2"/>
      </rPr>
      <t>50300</t>
    </r>
  </si>
  <si>
    <t>Riscossione crediti di medio-lungo termine</t>
  </si>
  <si>
    <r>
      <rPr>
        <sz val="10"/>
        <color indexed="8"/>
        <rFont val="Arial"/>
        <family val="2"/>
      </rPr>
      <t>50400</t>
    </r>
  </si>
  <si>
    <t>Altre entrate per riduzione di attività finanziarie</t>
  </si>
  <si>
    <t>50000</t>
  </si>
  <si>
    <t>ENTRATE DA RIDUZIONE DI ATTIVITA' FINANZIARIE</t>
  </si>
  <si>
    <r>
      <rPr>
        <sz val="10"/>
        <color indexed="8"/>
        <rFont val="Arial"/>
        <family val="2"/>
      </rPr>
      <t>60100</t>
    </r>
  </si>
  <si>
    <t>Emissione di titoli obbligazionari</t>
  </si>
  <si>
    <r>
      <rPr>
        <sz val="10"/>
        <color indexed="8"/>
        <rFont val="Arial"/>
        <family val="2"/>
      </rPr>
      <t>60200</t>
    </r>
  </si>
  <si>
    <t>Accensione Prestiti a breve termine</t>
  </si>
  <si>
    <r>
      <rPr>
        <sz val="10"/>
        <color indexed="8"/>
        <rFont val="Arial"/>
        <family val="2"/>
      </rPr>
      <t>60300</t>
    </r>
  </si>
  <si>
    <t>Accensione Mutui e altri finanziamenti a medio lungo termine</t>
  </si>
  <si>
    <r>
      <rPr>
        <sz val="10"/>
        <color indexed="8"/>
        <rFont val="Arial"/>
        <family val="2"/>
      </rPr>
      <t>60400</t>
    </r>
  </si>
  <si>
    <t>Altre forme di indebitamento</t>
  </si>
  <si>
    <t>60000</t>
  </si>
  <si>
    <t>ACCENSIONE PRESTITI</t>
  </si>
  <si>
    <r>
      <rPr>
        <sz val="10"/>
        <color indexed="8"/>
        <rFont val="Arial"/>
        <family val="2"/>
      </rPr>
      <t>70100</t>
    </r>
  </si>
  <si>
    <t>Anticipazioni da istituto tesoriere/cassiere</t>
  </si>
  <si>
    <r>
      <rPr>
        <b/>
        <i/>
        <sz val="10"/>
        <color indexed="8"/>
        <rFont val="Arial"/>
        <family val="2"/>
      </rPr>
      <t>70000</t>
    </r>
  </si>
  <si>
    <t>ANTICIPAZIONI DA ISTITUTO TESORIERE/CASSIERE</t>
  </si>
  <si>
    <r>
      <rPr>
        <sz val="10"/>
        <color indexed="8"/>
        <rFont val="Arial"/>
        <family val="2"/>
      </rPr>
      <t>90100</t>
    </r>
  </si>
  <si>
    <t>Entrate per partite di giro</t>
  </si>
  <si>
    <r>
      <rPr>
        <sz val="10"/>
        <color indexed="8"/>
        <rFont val="Arial"/>
        <family val="2"/>
      </rPr>
      <t>90200</t>
    </r>
  </si>
  <si>
    <t>Entrate per conto terzi</t>
  </si>
  <si>
    <t>ENTRATE PER CONTO TERZI E PARTITE DI GIRO</t>
  </si>
  <si>
    <t>Totale E</t>
  </si>
  <si>
    <t>TOTALE ENTRATE</t>
  </si>
  <si>
    <t>DATI PER INDICATORI DI BILANCIO - ALLEGATO 1c</t>
  </si>
  <si>
    <t>FCIMPPLU</t>
  </si>
  <si>
    <t>Codice di Bilancio (Missione/Programma)</t>
  </si>
  <si>
    <r>
      <t xml:space="preserve">RISULT 1 +
Var Ante Approv
Eser
</t>
    </r>
    <r>
      <rPr>
        <b/>
        <sz val="8"/>
        <color indexed="8"/>
        <rFont val="Arial"/>
        <family val="2"/>
      </rPr>
      <t>FPV</t>
    </r>
  </si>
  <si>
    <r>
      <t xml:space="preserve">RISULT 2 +
Var Ante Approv
Eser
</t>
    </r>
    <r>
      <rPr>
        <b/>
        <sz val="8"/>
        <color indexed="8"/>
        <rFont val="Arial"/>
        <family val="2"/>
      </rPr>
      <t>FPV</t>
    </r>
  </si>
  <si>
    <r>
      <t xml:space="preserve">RISULT 3 +
Var Ante Approv
Eser
</t>
    </r>
    <r>
      <rPr>
        <b/>
        <sz val="8"/>
        <color indexed="8"/>
        <rFont val="Arial"/>
        <family val="2"/>
      </rPr>
      <t>FPV</t>
    </r>
  </si>
  <si>
    <t>Cassa + Var Ante Approv Eser</t>
  </si>
  <si>
    <t>0101</t>
  </si>
  <si>
    <t>Organi istituzionali</t>
  </si>
  <si>
    <t>0102</t>
  </si>
  <si>
    <t>Segreteria generale</t>
  </si>
  <si>
    <t>0103</t>
  </si>
  <si>
    <t>Gestione economica, finanziaria, programmazione, provveditorato</t>
  </si>
  <si>
    <t>0104</t>
  </si>
  <si>
    <t>Gestione delle entrate tributarie e
servizi fiscali</t>
  </si>
  <si>
    <t>0105</t>
  </si>
  <si>
    <t>Gestione dei beni demaniali e
patrimoniali</t>
  </si>
  <si>
    <t>0106</t>
  </si>
  <si>
    <t>Ufficio tecnico</t>
  </si>
  <si>
    <t>0107</t>
  </si>
  <si>
    <t>Elezioni e consultazioni popolari - Anagrafe e stato civile</t>
  </si>
  <si>
    <t>0108</t>
  </si>
  <si>
    <t>Statistica e sistemi informativi</t>
  </si>
  <si>
    <t>0109</t>
  </si>
  <si>
    <t>Assistenza tecnico-
amministrativa agli enti locali</t>
  </si>
  <si>
    <t>0110</t>
  </si>
  <si>
    <t>Risorse umane</t>
  </si>
  <si>
    <t>0111</t>
  </si>
  <si>
    <t>Altri servizi generali</t>
  </si>
  <si>
    <t>0100</t>
  </si>
  <si>
    <t>Servizi istituzionali e generali e di gestione</t>
  </si>
  <si>
    <t>0201</t>
  </si>
  <si>
    <t>Uffici giudiziari</t>
  </si>
  <si>
    <t>0202</t>
  </si>
  <si>
    <t>Casa circondariale e altri servizi</t>
  </si>
  <si>
    <t>0200</t>
  </si>
  <si>
    <t>Giustizia</t>
  </si>
  <si>
    <t>0301</t>
  </si>
  <si>
    <t>Polizia locale e amministrativa</t>
  </si>
  <si>
    <t>0302</t>
  </si>
  <si>
    <t>Sistema integrato di sicurezza
urbana</t>
  </si>
  <si>
    <t>0300</t>
  </si>
  <si>
    <t>Ordine pubblico e sicurezza</t>
  </si>
  <si>
    <t>0401</t>
  </si>
  <si>
    <t>Istruzione prescolastica</t>
  </si>
  <si>
    <t>Altri ordini di istruzione non
universitaria</t>
  </si>
  <si>
    <t>0404</t>
  </si>
  <si>
    <t>Istruzione universitaria</t>
  </si>
  <si>
    <t>0405</t>
  </si>
  <si>
    <t>Istruzione tecnica superiore</t>
  </si>
  <si>
    <t>0406</t>
  </si>
  <si>
    <t>Servizi ausiliari all’istruzione</t>
  </si>
  <si>
    <t>0407</t>
  </si>
  <si>
    <t>Diritto allo studio</t>
  </si>
  <si>
    <t>0400</t>
  </si>
  <si>
    <t>Istruzione e diritto allo studio</t>
  </si>
  <si>
    <t>0501</t>
  </si>
  <si>
    <t>Valorizzazione dei beni di interesse storico</t>
  </si>
  <si>
    <t>0502</t>
  </si>
  <si>
    <t>Attività culturali e interventi
diversi nel settore culturale</t>
  </si>
  <si>
    <t>0500</t>
  </si>
  <si>
    <t>Tutela e valorizzazione dei beni e attività culturali</t>
  </si>
  <si>
    <t>0601</t>
  </si>
  <si>
    <t>Sport e tempo libero</t>
  </si>
  <si>
    <t>0602</t>
  </si>
  <si>
    <t>Giovani</t>
  </si>
  <si>
    <t>0600</t>
  </si>
  <si>
    <t>Politiche giovanili, sport e tempo libero</t>
  </si>
  <si>
    <t>0701</t>
  </si>
  <si>
    <t>Sviluppo e la valorizzazione del turismo</t>
  </si>
  <si>
    <t>0700</t>
  </si>
  <si>
    <t>Turismo</t>
  </si>
  <si>
    <t>0801</t>
  </si>
  <si>
    <t>Urbanistica e assetto del territorio</t>
  </si>
  <si>
    <t>0802</t>
  </si>
  <si>
    <t>Edilizia residenziale pubblica e
locale e piani di edilizia economico-popolare</t>
  </si>
  <si>
    <t>0800</t>
  </si>
  <si>
    <t>Assetto del territorio ed edilizia abitativa</t>
  </si>
  <si>
    <t>0901</t>
  </si>
  <si>
    <t>Difesa del suolo</t>
  </si>
  <si>
    <t>0902</t>
  </si>
  <si>
    <t>Tutela, valorizzazione e recupero
ambientale</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</si>
  <si>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</si>
  <si>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</si>
  <si>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</si>
  <si>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</si>
  <si>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</si>
  <si>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</si>
  <si>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</si>
  <si>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</si>
  <si>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</si>
  <si>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</si>
  <si>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</si>
  <si>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</si>
  <si>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0900</t>
  </si>
  <si>
    <t>Sviluppo sostenibile e tutela del territorio e dell'ambiente</t>
  </si>
  <si>
    <t>1001</t>
  </si>
  <si>
    <t>Trasporto ferroviario</t>
  </si>
  <si>
    <t>1002</t>
  </si>
  <si>
    <t>Trasporto pubblico locale</t>
  </si>
  <si>
    <t>1003</t>
  </si>
  <si>
    <t>Trasporto per vie d'acqua</t>
  </si>
  <si>
    <t>1004</t>
  </si>
  <si>
    <t>Altre modalità di trasporto</t>
  </si>
  <si>
    <t>1005</t>
  </si>
  <si>
    <t>Viabilità e infrastrutture stradali</t>
  </si>
  <si>
    <t>1000</t>
  </si>
  <si>
    <t>Trasporti e diritto alla mobilità</t>
  </si>
  <si>
    <t>Sistema di protezione civile</t>
  </si>
  <si>
    <t>Interventi a seguito di calamità
naturali</t>
  </si>
  <si>
    <t>1100</t>
  </si>
  <si>
    <t>Soccorso civile</t>
  </si>
  <si>
    <t>1201</t>
  </si>
  <si>
    <t>Interventi per l'infanzia e i minori e per asili nido</t>
  </si>
  <si>
    <t>1202</t>
  </si>
  <si>
    <t>Interventi per la disabilità</t>
  </si>
  <si>
    <t>1203</t>
  </si>
  <si>
    <t>Interventi per gli anziani</t>
  </si>
  <si>
    <t>1204</t>
  </si>
  <si>
    <t>Interventi per i soggetti a rischio
di esclusione sociale</t>
  </si>
  <si>
    <t>1205</t>
  </si>
  <si>
    <t>Interventi per le famiglie</t>
  </si>
  <si>
    <t>1206</t>
  </si>
  <si>
    <t>Interventi per il diritto alla casa</t>
  </si>
  <si>
    <t>1207</t>
  </si>
  <si>
    <t>Programmazione e governo della
rete dei servizi sociosanitari e sociali</t>
  </si>
  <si>
    <t>1208</t>
  </si>
  <si>
    <t>Cooperazione e associazionismo</t>
  </si>
  <si>
    <t>1209</t>
  </si>
  <si>
    <t>Servizio necroscopico e cimiteriale</t>
  </si>
  <si>
    <t>1200</t>
  </si>
  <si>
    <t>Diritti sociali, politiche sociali e famiglia</t>
  </si>
  <si>
    <t>1301</t>
  </si>
  <si>
    <t>Servizio sanitario regionale - finanziamento ordinario corrente per la garanzia dei LEA</t>
  </si>
  <si>
    <t>1302</t>
  </si>
  <si>
    <t>Servizio sanitario regionale -
finanziamento aggiuntivo corrente per livelli di assistenza superiori ai LEA</t>
  </si>
  <si>
    <t>1303</t>
  </si>
  <si>
    <t>Servizio sanitario regionale -
finanziamento aggiuntivo corrente per la copertura dello squilibrio di bilancio corrente</t>
  </si>
  <si>
    <t>1304</t>
  </si>
  <si>
    <t>Servizio sanitario regionale -
ripiano di disavanzi sanitari relativi ad esercizi pregressi</t>
  </si>
  <si>
    <t>1305</t>
  </si>
  <si>
    <t>Servizio sanitario regionale -
investimenti sanitari</t>
  </si>
  <si>
    <t>1306</t>
  </si>
  <si>
    <t>Servizio sanitario regionale - restituzione maggiori gettiti SSN</t>
  </si>
  <si>
    <t>1307</t>
  </si>
  <si>
    <t>Ulteriori spese in materia
sanitaria</t>
  </si>
  <si>
    <t>1300</t>
  </si>
  <si>
    <t>Tutela della salute</t>
  </si>
  <si>
    <t>1401</t>
  </si>
  <si>
    <t>Industria, PMI e Artigianato</t>
  </si>
  <si>
    <t>1402</t>
  </si>
  <si>
    <t>Commercio - reti distributive - tutela dei consumatori</t>
  </si>
  <si>
    <t>1403</t>
  </si>
  <si>
    <t>Ricerca e innovazione</t>
  </si>
  <si>
    <t>1404</t>
  </si>
  <si>
    <t>Reti e altri servizi di pubblica utilità</t>
  </si>
  <si>
    <t>1400</t>
  </si>
  <si>
    <t>Sviluppo economico e competitività</t>
  </si>
  <si>
    <t>1501</t>
  </si>
  <si>
    <t>Servizi per lo sviluppo del mercato del lavoro</t>
  </si>
  <si>
    <t>1502</t>
  </si>
  <si>
    <t>Formazione professionale</t>
  </si>
  <si>
    <t>1503</t>
  </si>
  <si>
    <t>Sostegno all'occupazione</t>
  </si>
  <si>
    <t>1500</t>
  </si>
  <si>
    <t>Politiche per il lavoro e la formazione professionale</t>
  </si>
  <si>
    <t>1601</t>
  </si>
  <si>
    <t>Sviluppo del settore agricolo e del sistema agroalimentare</t>
  </si>
  <si>
    <t>1602</t>
  </si>
  <si>
    <t>Caccia e pesca</t>
  </si>
  <si>
    <t>1600</t>
  </si>
  <si>
    <t>Agricoltura, politiche agroalimentari e pesca</t>
  </si>
  <si>
    <t>1701</t>
  </si>
  <si>
    <t>Fonti energetiche</t>
  </si>
  <si>
    <t>1700</t>
  </si>
  <si>
    <t>Energia e diversificazione delle fonti energetiche</t>
  </si>
  <si>
    <t>1801</t>
  </si>
  <si>
    <t>Relazioni finanziarie con le altre autonomie territoriali</t>
  </si>
  <si>
    <t>1800</t>
  </si>
  <si>
    <t>Relazioni con le altre autonomie territoriali e locali</t>
  </si>
  <si>
    <t>1901</t>
  </si>
  <si>
    <t>Relazioni internazionali e Cooperazione allo sviluppo</t>
  </si>
  <si>
    <t>1900</t>
  </si>
  <si>
    <t>Relazioni internazionali</t>
  </si>
  <si>
    <t>2001</t>
  </si>
  <si>
    <t>Fondo di riserva</t>
  </si>
  <si>
    <t>2002</t>
  </si>
  <si>
    <t>Fondo crediti di dubbia esigibilità</t>
  </si>
  <si>
    <t>2003</t>
  </si>
  <si>
    <t>Altri fondi</t>
  </si>
  <si>
    <t>2000</t>
  </si>
  <si>
    <t>Fondi e accantonamenti</t>
  </si>
  <si>
    <t>5001</t>
  </si>
  <si>
    <t>Quota interessi ammortamento mutui e prestiti obbligazionari</t>
  </si>
  <si>
    <t>5002</t>
  </si>
  <si>
    <t>Quota capitale ammortamento mutui e prestiti obbligazionari</t>
  </si>
  <si>
    <t>5000</t>
  </si>
  <si>
    <t>Debito pubblico</t>
  </si>
  <si>
    <t>6001</t>
  </si>
  <si>
    <t>Restituzione anticipazioni di tesoreria</t>
  </si>
  <si>
    <t>6000</t>
  </si>
  <si>
    <t>Anticipazioni finanziarie</t>
  </si>
  <si>
    <t>9901</t>
  </si>
  <si>
    <t>Servizi per conto terzi - Partite di giro</t>
  </si>
  <si>
    <t>9902</t>
  </si>
  <si>
    <t>Anticipazioni per il finanziamento del sistema sanitario nazionale</t>
  </si>
  <si>
    <t>9900</t>
  </si>
  <si>
    <t>Servizi per conto terzi</t>
  </si>
  <si>
    <t>TOTALE USCITE</t>
  </si>
  <si>
    <t>Denominazione Ente 1</t>
  </si>
  <si>
    <t>Denominazione Ente 2</t>
  </si>
  <si>
    <t>Anno bilancio di previsione 1</t>
  </si>
  <si>
    <t>Anno bilancio di previsione 2</t>
  </si>
  <si>
    <t>Anno bilancio di previsione 3</t>
  </si>
  <si>
    <t>Data approvazione bilancio</t>
  </si>
  <si>
    <t>PIANO DEGLI INDICATORI DI BILANCIO</t>
  </si>
  <si>
    <t>Indicatori Sintetici</t>
  </si>
  <si>
    <t>1.1</t>
  </si>
  <si>
    <t>2.1</t>
  </si>
  <si>
    <t>2.2</t>
  </si>
  <si>
    <t>2.3</t>
  </si>
  <si>
    <t>2.4</t>
  </si>
  <si>
    <t>3.1</t>
  </si>
  <si>
    <t>3.2</t>
  </si>
  <si>
    <t>3.3</t>
  </si>
  <si>
    <t>3.4</t>
  </si>
  <si>
    <t>4.1</t>
  </si>
  <si>
    <t>5.1</t>
  </si>
  <si>
    <t>5.2</t>
  </si>
  <si>
    <t>5.3</t>
  </si>
  <si>
    <t>6.1</t>
  </si>
  <si>
    <t>6.2</t>
  </si>
  <si>
    <t>6.3</t>
  </si>
  <si>
    <t>6.4</t>
  </si>
  <si>
    <t>6.5</t>
  </si>
  <si>
    <t>6.6</t>
  </si>
  <si>
    <t>6.7</t>
  </si>
  <si>
    <r>
      <rPr>
        <b/>
        <sz val="10"/>
        <color indexed="8"/>
        <rFont val="Arial"/>
        <family val="2"/>
      </rPr>
      <t>TIPOLOGIA INDICATORE</t>
    </r>
  </si>
  <si>
    <r>
      <rPr>
        <b/>
        <sz val="10"/>
        <color indexed="8"/>
        <rFont val="Arial"/>
        <family val="2"/>
      </rPr>
      <t xml:space="preserve">VALORE INDICATORE </t>
    </r>
    <r>
      <rPr>
        <sz val="10"/>
        <color indexed="8"/>
        <rFont val="Arial"/>
        <family val="2"/>
      </rPr>
      <t>(indicare tante colonne quanti sono gli eserci considerati nel bilancio di previsione) (dati percentuali)</t>
    </r>
  </si>
  <si>
    <t>Rigidità strutturale di bilancio</t>
  </si>
  <si>
    <t>Incidenza spese rigide (disavanzo, personale e debito) su entrate correnti</t>
  </si>
  <si>
    <t>Entrate correnti</t>
  </si>
  <si>
    <r>
      <rPr>
        <sz val="10"/>
        <color indexed="8"/>
        <rFont val="Arial"/>
        <family val="2"/>
      </rPr>
      <t>Indicatore di realizzazione delle previsioni di
competenza concernenti le entrate correnti</t>
    </r>
  </si>
  <si>
    <r>
      <rPr>
        <sz val="10"/>
        <color indexed="8"/>
        <rFont val="Arial"/>
        <family val="2"/>
      </rPr>
      <t>Indicatore di realizzazione delle previsioni di
competenza concernenti le entrate proprie</t>
    </r>
  </si>
  <si>
    <r>
      <rPr>
        <sz val="10"/>
        <color indexed="8"/>
        <rFont val="Arial"/>
        <family val="2"/>
      </rPr>
      <t>Indicatore di realizzazione delle previsioni di cassa
concernenti le entrate proprie</t>
    </r>
  </si>
  <si>
    <t>Spese di personale</t>
  </si>
  <si>
    <r>
      <rPr>
        <sz val="10"/>
        <color indexed="8"/>
        <rFont val="Arial"/>
        <family val="2"/>
      </rPr>
      <t>Incidenza spesa personale sulla spesa corrente
(Indicatore di equilibrio economico-finanziario)</t>
    </r>
  </si>
  <si>
    <r>
      <t>I</t>
    </r>
    <r>
      <rPr>
        <sz val="10"/>
        <color indexed="8"/>
        <rFont val="Arial"/>
        <family val="2"/>
      </rPr>
      <t>ncidenza del salario accessorio ed incentivante
rispetto al totale della spesa di personale
Indica il peso delle componenti afferenti la contrattazione decentrata dell'ente rispetto al totale dei redditi da lavoro</t>
    </r>
  </si>
  <si>
    <r>
      <rPr>
        <sz val="10"/>
        <color indexed="8"/>
        <rFont val="Arial"/>
        <family val="2"/>
      </rPr>
      <t>Spesa di personale procapite
(Indicatore di equilibrio dimensionale in valore assoluto)</t>
    </r>
  </si>
  <si>
    <t>Esternalizzazione dei servizi</t>
  </si>
  <si>
    <t>Indicatore di esternalizzazione dei servizi</t>
  </si>
  <si>
    <t>Interessi passivi</t>
  </si>
  <si>
    <r>
      <rPr>
        <sz val="10"/>
        <color indexed="8"/>
        <rFont val="Arial"/>
        <family val="2"/>
      </rPr>
      <t>Incidenza degli interessi di mora sul totale degli
interessi passivi</t>
    </r>
  </si>
  <si>
    <t>Investimenti</t>
  </si>
  <si>
    <r>
      <rPr>
        <sz val="10"/>
        <color indexed="8"/>
        <rFont val="Arial"/>
        <family val="2"/>
      </rPr>
      <t>Investimenti diretti procapite
(Indicatore di equilibrio dimensionale in valore assoluto)</t>
    </r>
  </si>
  <si>
    <r>
      <rPr>
        <sz val="10"/>
        <color indexed="8"/>
        <rFont val="Arial"/>
        <family val="2"/>
      </rPr>
      <t>Contributi agli investimenti procapite
(Indicatore di equilibrio dimensionale in valore assoluto)</t>
    </r>
  </si>
  <si>
    <r>
      <rPr>
        <sz val="10"/>
        <color indexed="8"/>
        <rFont val="Arial"/>
        <family val="2"/>
      </rPr>
      <t>Investimenti complessivi procapite
(Indicatore di equilibrio dimensionale in valore assoluto)</t>
    </r>
  </si>
  <si>
    <t>Quota investimenti complessivi finanziati da debito</t>
  </si>
  <si>
    <t>Debiti non finanziari</t>
  </si>
  <si>
    <t>Indicatore di smaltimento debiti commerciali</t>
  </si>
  <si>
    <r>
      <rPr>
        <sz val="10"/>
        <color indexed="8"/>
        <rFont val="Arial"/>
        <family val="2"/>
      </rPr>
      <t>Indicatore di smaltimento debiti verso altre
amministrazioni pubbliche</t>
    </r>
  </si>
  <si>
    <t>Debiti finanziari</t>
  </si>
  <si>
    <t>Incidenza estinzioni debiti finanziari</t>
  </si>
  <si>
    <t>Sostenibilità debiti finanziari</t>
  </si>
  <si>
    <t>Indebitamento procapite (in valore assoluto)</t>
  </si>
  <si>
    <t>Composizione avanzo di amministrazione presunto dell'esercizio precedente (5)</t>
  </si>
  <si>
    <r>
      <rPr>
        <sz val="10"/>
        <color indexed="8"/>
        <rFont val="Arial"/>
        <family val="2"/>
      </rPr>
      <t>Incidenza quota libera di parte corrente nell'avanzo
presunto</t>
    </r>
  </si>
  <si>
    <r>
      <rPr>
        <sz val="10"/>
        <color indexed="8"/>
        <rFont val="Arial"/>
        <family val="2"/>
      </rPr>
      <t>Incidenza quota libera in c/capitale nell'avanzo
presunto</t>
    </r>
  </si>
  <si>
    <t>Incidenza quota accantonata nell'avanzo presunto</t>
  </si>
  <si>
    <t>Incidenza quota vincolata nell'avanzo presunto</t>
  </si>
  <si>
    <t>Disavanzo di amministrazione presunto dell'esercizio precedente</t>
  </si>
  <si>
    <r>
      <rPr>
        <sz val="10"/>
        <color indexed="8"/>
        <rFont val="Arial"/>
        <family val="2"/>
      </rPr>
      <t>Quota disavanzo che si prevede di ripianare
nell'esercizio</t>
    </r>
  </si>
  <si>
    <t>Sostenibilità patrimoniale del disavanzo presunto</t>
  </si>
  <si>
    <t>Sostenibilità disavanzo a carico dell'esercizio</t>
  </si>
  <si>
    <t>Fondo pluriennale vincolato</t>
  </si>
  <si>
    <t>Utilizzo del FPV</t>
  </si>
  <si>
    <t>Partite di giro e conto terzi</t>
  </si>
  <si>
    <t>Incidenza partite di giro e conto terzi in entrata</t>
  </si>
  <si>
    <t>Incidenza partite di giro e conto terzi in uscita</t>
  </si>
  <si>
    <t xml:space="preserve">
(1)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Gli enti locali delle Autonomie speciali che adottano il DLgs 118/2011 dal 2016 e gli enti locali con popolazione inferiore a 5.000 abitanti elaborano l'indicatore a decorrere dal 2019.</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</si>
  <si>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 gli enti locali con popolazione inferiore a 5.000 abitanti elaborano l'indicatore a decorrere dal 2019.</t>
  </si>
  <si>
    <t>(3) Indicatore da elaborare solo se la voce E dell'allegato a) al bilancio di previsione è negativo. Il disavanzo di amministrazione è pari all'importo della voce E. Ai fini dell'elaborazione dell'indicatore, non si considera il disavanzo tecnico di cui all'articolo 3, comma 13, del DLgs 118/2011.</t>
  </si>
  <si>
    <t>(4) La media dei tre esercizi precedenti è riferita agli ultimi tre consuntivi approvati o in caso di mancata approvazione degli ultimi consuntivi, ai dati di preconsuntivo. In caso di esercizio provvisorio è possibile fare riferimento ai dati di preconsuntivo dell'esercizio precedente. Per gli enti che non sono rientrati nel periodo di sperimentazione, nel 2016 sostituire la media con gli accertamenti del 2015 (dati stimati o, se disponibili, di preconsuntivo).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</si>
  <si>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(5) Da compilare solo se la voce E, dell'allegato al bilancio concernente il risultato di amministrazione presunto è positivo o pari a 0.</t>
  </si>
  <si>
    <t>(6) La quota libera di parte corrente del risultato di amministrazione presunto è pari alla voce E riportata nell'allegato a) al bilancio di previsione. Il risultato di amministrazione presunto è pari alla lettera A riportata nell'allegato a) al bilancio di previsione.</t>
  </si>
  <si>
    <t>(7) La quota libera in c/capitale del risultato di amministrazione presunto è pari alla voce D riportata nell'allegato a) al bilancio di previsione. Il risultato di amministrazione presunto è pari alla lettera A riportata nel predetto allegato a).</t>
  </si>
  <si>
    <t>(8) La quota accantonata del risultato di amministrazione presunto è pari alla voce B riportata nell'allegato a) al bilancio di previsione. Il risultato di amministrazione presunto è pari alla lettera A riportata nel predetto allegato a).</t>
  </si>
  <si>
    <t>(9) La quota vincolata del risultato di amministrazione presunto è pari alla voce C riportata nell'allegato a) al bilancio di previsione. Il risultato di amministrazione presunto è pari alla lettera A riportata nel predetto allegato a).</t>
  </si>
  <si>
    <t>(10) Indicare al numeratore solo la quota del finanziamento destinata alla copertura di investimenti, e al denominatore escludere gli investimenti che, nell'esercizio, sono finanziati dal FPV.</t>
  </si>
  <si>
    <r>
      <t>[</t>
    </r>
    <r>
      <rPr>
        <sz val="10"/>
        <color indexed="8"/>
        <rFont val="Arial"/>
        <family val="2"/>
      </rPr>
      <t>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t>
    </r>
  </si>
  <si>
    <r>
      <rPr>
        <sz val="10"/>
        <color indexed="8"/>
        <rFont val="Arial"/>
        <family val="2"/>
      </rPr>
      <t>Media accertamenti primi tre titoli di entrata nei tre esercizi precedenti /
Stanziamenti di competenza dei primi tre titoli delle "Entrate correnti" (4)</t>
    </r>
  </si>
  <si>
    <r>
      <rPr>
        <sz val="10"/>
        <color indexed="8"/>
        <rFont val="Arial"/>
        <family val="2"/>
      </rPr>
      <t>Media incassi primi tre titoli di entrata nei tre esercizi precedenti /
Stanziamenti di cassa dei primi tre titoli delle "Entrate correnti" (4)</t>
    </r>
  </si>
  <si>
    <r>
      <rPr>
        <sz val="10"/>
        <color indexed="8"/>
        <rFont val="Arial"/>
        <family val="2"/>
      </rPr>
      <t>Media accertamenti nei tre esercizi precedenti (pdc E.1.01.00.00.000
"Tributi" – "Compartecipazioni di tributi" E.1.01.04.00.000 + E.3.00.00.00.000 "Entrate extratributarie") / Stanziamenti di competenza dei primi tre titoli delle "Entrate correnti" (4)</t>
    </r>
  </si>
  <si>
    <r>
      <rPr>
        <sz val="10"/>
        <color indexed="8"/>
        <rFont val="Arial"/>
        <family val="2"/>
      </rPr>
      <t>Media incassi nei tre esercizi precedenti (pdc E.1.01.00.00.000
"Tributi" – "Compartecipazioni di tributi" E.1.01.04.00.000 + E.3.00.00.00.000 "Entrate extratributarie") / Stanziamenti di cassa dei primi tre titoli delle "Entrate correnti" (4)</t>
    </r>
  </si>
  <si>
    <r>
      <rPr>
        <sz val="10"/>
        <color indexed="8"/>
        <rFont val="Arial"/>
        <family val="2"/>
      </rPr>
      <t>Stanziamenti di competenza (Macroaggregato 1.1 + IRAP [pdc
U.1.02.01.01] – FPV entrata concernente il Macroaggregato 1.1 + FPV
spesa concernente il Macroaggregato 1.1) /
Stanziamenti competenza (Spesa corrente – FCDE corrente – FPV di entrata concernente il Macroaggregato 1.1 + FPV spesa concernente il Macroaggregato 1.1)</t>
    </r>
  </si>
  <si>
    <r>
      <rPr>
        <sz val="10"/>
        <color indexed="8"/>
        <rFont val="Arial"/>
        <family val="2"/>
      </rPr>
      <t>Stanziamenti di competenza (Macroaggregato 1.1 + IRAP [pdc
1.02.01.01] – FPV entrata concernente il Macroaggregato 1.1 + FPV spesa concernente il Macroaggregato 1.1 ) / popolazione residente (Popolazione al 1° gennaio dell'esercizio di riferimento o, se non disponibile, al 1° gennaio dell'ultimo anno disponibile)</t>
    </r>
  </si>
  <si>
    <r>
      <rPr>
        <sz val="10"/>
        <color indexed="8"/>
        <rFont val="Arial"/>
        <family val="2"/>
      </rPr>
      <t>Stanziamenti di competenza (pdc U.1.03.02.15.000 "Contratti di
servizio pubblico" + pdc U.1.04.03.01.000 "Trasferimenti correnti a imprese controllate" + pdc U.1.04.03.02.000 "Trasferimenti correnti a altre imprese partecipate") al netto del relativo FPV di spesa / totale stanziamenti di competenza spese Titolo I al netto del FPV</t>
    </r>
  </si>
  <si>
    <r>
      <rPr>
        <sz val="10"/>
        <color indexed="8"/>
        <rFont val="Arial"/>
        <family val="2"/>
      </rPr>
      <t>Stanziamenti di competenza Macroaggregato 1.7 "Interessi passivi" /
Stanziamenti di competenza primi tre titoli ("Entrate correnti")</t>
    </r>
  </si>
  <si>
    <r>
      <rPr>
        <sz val="10"/>
        <color indexed="8"/>
        <rFont val="Arial"/>
        <family val="2"/>
      </rPr>
      <t>Stanziamenti di competenza voce del piano dei conti finanziario
U.1.07.06.04.000 "Interessi passivi su anticipazioni di tesoreria" / Stanziamenti di competenza Macroaggregato 1.7 "Interessi passivi"</t>
    </r>
  </si>
  <si>
    <t>Stanziamenti di competenza voce del piano dei conti finanziario
U.1.07.06.02.000 -Interessi di mora- / Stanziamenti di competenza
Macroaggregato 1.7 -Interessi passivi-</t>
  </si>
  <si>
    <r>
      <rPr>
        <sz val="10"/>
        <color indexed="8"/>
        <rFont val="Arial"/>
        <family val="2"/>
      </rPr>
      <t>Totale stanziamento di competenza Macroaggregati 2.2 + 2.3 al netto
dei relativi FPV / Totale stanziamento di competenza titolo 1° e 2° della spesa al netto del FPV</t>
    </r>
  </si>
  <si>
    <t>Stanziamenti di competenza per Macroaggregato 2.2 -Investimenti
fissi lordi e acquisto di terreni- al netto del relativo FPV / popolazione residente (al 1° gennaio dell'esercizio di riferimento o, se non disponibile, al 1° gennaio dell'ultimo anno disponibile)</t>
  </si>
  <si>
    <t>Stanziamenti di competenza Macroaggregato 2.3 Contributi agli
investimenti al netto del relativo FPV / popolazione residente (al 1° gennaio dell'esercizio di riferimento o, se non disponibile, al 1° gennaio dell'ultimo anno disponibile)</t>
  </si>
  <si>
    <t>Totale stanziamenti di competenza per Macroaggregati 2.2
-Investimenti fissi lordi e acquisto di terreni- e 2.3 -Contributi agli investimenti- al netto dei relativi FPV / popolazione residente
(al 1° gennaio dell'esercizio di riferimento o, se non disponibile, al 1°
gennaio dell'ultimo anno disponibile)</t>
  </si>
  <si>
    <t>Margine corrente di competenza / Stanziamenti di competenza
(Macroaggregato 2.2 -Investimenti fissi lordi e acquisto di terreni- + Macroaggregato 2.3 -Contributi agli investimenti-) (10)</t>
  </si>
  <si>
    <t>Saldo positivo di competenza delle partite finanziarie /Stanziamenti di
competenza (Macroaggregato 2.2 -Investimenti fissi lordi e acquisto di terreni- + Macroaggregato 2.3 -Contributi agli investimenti-) (10)</t>
  </si>
  <si>
    <t>Stanziamenti di competenza (Titolo 6 -Accensione di prestiti- -
Categoria 6.02.02 -Anticipazioni- - Categoria 6.03.03 -Accensione prestiti a seguito di escussione di garanzie- - Accensioni di prestiti da rinegoziazioni)/Stanziamenti di competenza (Macroaggregato 2.2 -Investimenti fissi lordi e acquisto di terreni- + Macroaggregato 2.3 -Contributi agli investimenti-) (10)</t>
  </si>
  <si>
    <t>Stanziamento di cassa (Macroaggregati 1.3 -Acquisto di beni e servizi-
+ 2.2 -Investimenti fissi lordi e acquisto di terreni-) / stanziamenti di competenza e residui al netto dei relativi FPV (Macroaggregati 1.3 -Acquisto di beni e servizi- + 2.2 -Investimenti fissi lordi e acquisto di terreni-)</t>
  </si>
  <si>
    <r>
      <rPr>
        <sz val="10"/>
        <color indexed="8"/>
        <rFont val="Arial"/>
        <family val="2"/>
      </rPr>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r>
  </si>
  <si>
    <t>Stanziamenti di competenza [1.7 -Interessi passivi- - -Interessi di
mora- (U.1.07.06.02.000) - -Interessi per anticipazioni prestiti- (U.1.07.06.04.000)] +  Titolo 4 della spesa – [Entrate categoria
4.02.06.00.000 -Contributi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</si>
  <si>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r>
      <rPr>
        <sz val="10"/>
        <color indexed="8"/>
        <rFont val="Arial"/>
        <family val="2"/>
      </rPr>
      <t>Debito di finanziamento al 31/12 (2) / popolazione residente
(al 1° gennaio dell'esercizio di riferimento o, se non disponibile, al 1°
gennaio dell'ultimo anno disponibile)</t>
    </r>
  </si>
  <si>
    <r>
      <rPr>
        <sz val="10"/>
        <color indexed="8"/>
        <rFont val="Arial"/>
        <family val="2"/>
      </rPr>
      <t>Quota libera di parte corrente dell'avanzo presunto/Avanzo di
amministrazione presunto (6)</t>
    </r>
  </si>
  <si>
    <r>
      <rPr>
        <sz val="10"/>
        <color indexed="8"/>
        <rFont val="Arial"/>
        <family val="2"/>
      </rPr>
      <t>Quota libera in conto capitale dell'avanzo presunto/Avanzo di
amministrazione presunto (7)</t>
    </r>
  </si>
  <si>
    <r>
      <rPr>
        <sz val="10"/>
        <color indexed="8"/>
        <rFont val="Arial"/>
        <family val="2"/>
      </rPr>
      <t>Quota accantonata dell'avanzo presunto/Avanzo di amministrazione
presunto (8)</t>
    </r>
  </si>
  <si>
    <r>
      <rPr>
        <sz val="10"/>
        <color indexed="8"/>
        <rFont val="Arial"/>
        <family val="2"/>
      </rPr>
      <t>Quota vincolata dell'avanzo presunto/Avanzo di amministrazione
presunto (9)</t>
    </r>
  </si>
  <si>
    <r>
      <t>(</t>
    </r>
    <r>
      <rPr>
        <sz val="10"/>
        <color indexed="8"/>
        <rFont val="Arial"/>
        <family val="2"/>
      </rPr>
      <t xml:space="preserve">Fondo pluriennale vincolato corrente e capitale iscritto in entrata del
bilancio - Quota del fondo pluriennale vincolato non destinata ad essere utilizzata nel corso dell'esercizio e rinviata agli esercizi successivi) / Fondo pluriennale vincolato corrente e capitale iscritto in entrata nel bilancio
</t>
    </r>
    <r>
      <rPr>
        <i/>
        <sz val="10"/>
        <color indexed="8"/>
        <rFont val="Arial"/>
        <family val="2"/>
      </rPr>
      <t>(Per il FPV riferirsi ai valori riportati nell'allegato del bilancio di previsione concernente il FPV, totale delle colonne a) e c)</t>
    </r>
  </si>
  <si>
    <r>
      <rPr>
        <sz val="10"/>
        <color indexed="8"/>
        <rFont val="Arial"/>
        <family val="2"/>
      </rPr>
      <t xml:space="preserve">Totale stanziamenti di competenza per Uscite per conto terzi e partite
di giro / Totale stanziamenti di competenza del titolo I della spesa
</t>
    </r>
    <r>
      <rPr>
        <i/>
        <sz val="10"/>
        <color indexed="8"/>
        <rFont val="Arial"/>
        <family val="2"/>
      </rPr>
      <t>(al netto delle operazioni riguardanti la gestione della cassa vincolata)</t>
    </r>
  </si>
  <si>
    <t>DESCRIZIONE</t>
  </si>
  <si>
    <r>
      <rPr>
        <b/>
        <sz val="10"/>
        <color indexed="8"/>
        <rFont val="Arial"/>
        <family val="2"/>
      </rPr>
      <t>Titolo
Tipologia</t>
    </r>
  </si>
  <si>
    <r>
      <rPr>
        <b/>
        <sz val="12"/>
        <color indexed="8"/>
        <rFont val="Arial"/>
        <family val="2"/>
      </rPr>
      <t>Denominazione</t>
    </r>
  </si>
  <si>
    <t>Composizione delle entrate (dati percentuali)</t>
  </si>
  <si>
    <t>Percentuale  riscossione entrate</t>
  </si>
  <si>
    <t>Esercizio n+1: Previsioni competenza/ totale previsioni competenza</t>
  </si>
  <si>
    <t>Esercizio nn+2: Previsioni competenza/ totale previsioni competenza</t>
  </si>
  <si>
    <t>Esercizio n+3.: Previsioni competenza/ totale previsioni competenza</t>
  </si>
  <si>
    <t>Media accertamenti nei tre esercizi precedenti / Media Totale accertamenti nei tre esercizi precedenti  (*)</t>
  </si>
  <si>
    <t>Previsioni cassa esercizio n+1/ (previsioni competenza + residui) esercizio n+1</t>
  </si>
  <si>
    <t>Media riscossioni nei tre esercizi precedenti / Media accertamenti nei tre esercizi precedenti  (*)</t>
  </si>
  <si>
    <r>
      <rPr>
        <b/>
        <sz val="10"/>
        <color indexed="8"/>
        <rFont val="Arial"/>
        <family val="2"/>
      </rPr>
      <t>MISSIONI E PROGRAMMI</t>
    </r>
  </si>
  <si>
    <r>
      <rPr>
        <b/>
        <sz val="10"/>
        <color indexed="8"/>
        <rFont val="Arial"/>
        <family val="2"/>
      </rPr>
      <t>Missione 01 Servizi istituzionali, generali e di gestione</t>
    </r>
  </si>
  <si>
    <t>01</t>
  </si>
  <si>
    <t>02</t>
  </si>
  <si>
    <r>
      <rPr>
        <b/>
        <sz val="10"/>
        <color indexed="8"/>
        <rFont val="Arial"/>
        <family val="2"/>
      </rPr>
      <t>03</t>
    </r>
  </si>
  <si>
    <r>
      <rPr>
        <b/>
        <sz val="10"/>
        <color indexed="8"/>
        <rFont val="Arial"/>
        <family val="2"/>
      </rPr>
      <t>04</t>
    </r>
  </si>
  <si>
    <r>
      <rPr>
        <b/>
        <sz val="10"/>
        <color indexed="8"/>
        <rFont val="Arial"/>
        <family val="2"/>
      </rPr>
      <t>05</t>
    </r>
  </si>
  <si>
    <t>06</t>
  </si>
  <si>
    <r>
      <rPr>
        <b/>
        <sz val="10"/>
        <color indexed="8"/>
        <rFont val="Arial"/>
        <family val="2"/>
      </rPr>
      <t>07</t>
    </r>
  </si>
  <si>
    <t>08</t>
  </si>
  <si>
    <r>
      <rPr>
        <b/>
        <sz val="10"/>
        <color indexed="8"/>
        <rFont val="Arial"/>
        <family val="2"/>
      </rPr>
      <t>09</t>
    </r>
  </si>
  <si>
    <r>
      <rPr>
        <b/>
        <i/>
        <sz val="10"/>
        <color indexed="8"/>
        <rFont val="Arial"/>
        <family val="2"/>
      </rPr>
      <t>Missione 02 Giustizia</t>
    </r>
  </si>
  <si>
    <t>TOTALE Missione 02 Giustizia</t>
  </si>
  <si>
    <r>
      <rPr>
        <b/>
        <sz val="10"/>
        <color indexed="8"/>
        <rFont val="Arial"/>
        <family val="2"/>
      </rPr>
      <t>Missione 03 Ordine pubblico e sicurezza</t>
    </r>
  </si>
  <si>
    <r>
      <rPr>
        <b/>
        <sz val="10"/>
        <color indexed="8"/>
        <rFont val="Arial"/>
        <family val="2"/>
      </rPr>
      <t>02</t>
    </r>
  </si>
  <si>
    <r>
      <rPr>
        <b/>
        <sz val="10"/>
        <color indexed="8"/>
        <rFont val="Arial"/>
        <family val="2"/>
      </rPr>
      <t>Missione 04 Istruzione e diritto allo studio</t>
    </r>
  </si>
  <si>
    <t>04</t>
  </si>
  <si>
    <t>05</t>
  </si>
  <si>
    <t>07</t>
  </si>
  <si>
    <r>
      <rPr>
        <b/>
        <sz val="10"/>
        <color indexed="8"/>
        <rFont val="Arial"/>
        <family val="2"/>
      </rPr>
      <t>Missione 05 Tutela e valorizzazione dei beni e delle attività culturali</t>
    </r>
  </si>
  <si>
    <r>
      <rPr>
        <b/>
        <sz val="10"/>
        <color indexed="8"/>
        <rFont val="Arial"/>
        <family val="2"/>
      </rPr>
      <t>01</t>
    </r>
  </si>
  <si>
    <r>
      <rPr>
        <b/>
        <sz val="10"/>
        <color indexed="8"/>
        <rFont val="Arial"/>
        <family val="2"/>
      </rPr>
      <t>Missione 06 Politiche giovanili sport e tempo libero</t>
    </r>
  </si>
  <si>
    <r>
      <rPr>
        <b/>
        <sz val="10"/>
        <color indexed="8"/>
        <rFont val="Arial"/>
        <family val="2"/>
      </rPr>
      <t>Missione 07 Turismo</t>
    </r>
  </si>
  <si>
    <r>
      <rPr>
        <b/>
        <sz val="10"/>
        <color indexed="8"/>
        <rFont val="Arial"/>
        <family val="2"/>
      </rPr>
      <t>Totale Missione 08
Assetto del territorio ed edilizia abitativa</t>
    </r>
  </si>
  <si>
    <r>
      <rPr>
        <b/>
        <sz val="10"/>
        <color indexed="8"/>
        <rFont val="Arial"/>
        <family val="2"/>
      </rPr>
      <t>Missione 09 Sviluppo sostenibile e tutela del territorio e dell'ambiente</t>
    </r>
  </si>
  <si>
    <t>03</t>
  </si>
  <si>
    <r>
      <rPr>
        <b/>
        <sz val="10"/>
        <color indexed="8"/>
        <rFont val="Arial"/>
        <family val="2"/>
      </rPr>
      <t>06</t>
    </r>
  </si>
  <si>
    <r>
      <rPr>
        <b/>
        <sz val="10"/>
        <color indexed="8"/>
        <rFont val="Arial"/>
        <family val="2"/>
      </rPr>
      <t>08</t>
    </r>
  </si>
  <si>
    <r>
      <rPr>
        <b/>
        <sz val="10"/>
        <color indexed="8"/>
        <rFont val="Arial"/>
        <family val="2"/>
      </rPr>
      <t>Missione 10 Trasporti e diritto alla mobilità</t>
    </r>
  </si>
  <si>
    <r>
      <rPr>
        <b/>
        <sz val="10"/>
        <color indexed="8"/>
        <rFont val="Arial"/>
        <family val="2"/>
      </rPr>
      <t>Missione 11 Soccorso civile</t>
    </r>
  </si>
  <si>
    <r>
      <rPr>
        <b/>
        <sz val="10"/>
        <color indexed="8"/>
        <rFont val="Arial"/>
        <family val="2"/>
      </rPr>
      <t>Missione 12 Diritti sociali, politiche sociali e famiglia</t>
    </r>
  </si>
  <si>
    <r>
      <rPr>
        <b/>
        <sz val="10"/>
        <color indexed="8"/>
        <rFont val="Arial"/>
        <family val="2"/>
      </rPr>
      <t>Missione 13 Tutela della salute</t>
    </r>
  </si>
  <si>
    <r>
      <rPr>
        <b/>
        <sz val="10"/>
        <color indexed="8"/>
        <rFont val="Arial"/>
        <family val="2"/>
      </rPr>
      <t>Missione 14 Sviluppo economico e competitività</t>
    </r>
    <r>
      <rPr>
        <sz val="11"/>
        <color indexed="8"/>
        <rFont val="Arial"/>
        <family val="2"/>
      </rPr>
      <t xml:space="preserve">
</t>
    </r>
  </si>
  <si>
    <t>Missione 15 Politiche per il lavoro e la formazione professionale</t>
  </si>
  <si>
    <t>Totale Missione 15 Politiche per il lavoro e la formazione professionale</t>
  </si>
  <si>
    <t>Missione 16 Agricoltura, politiche agroalimentari e pesca</t>
  </si>
  <si>
    <t>Totale Missione 16 Agricoltura, politiche agroalimentari e pesca</t>
  </si>
  <si>
    <t>Missione 17 Energia e diversificazione delle fonti energetiche</t>
  </si>
  <si>
    <t>Totale Missione 17 Energia e diversificazione delle fonti energetiche</t>
  </si>
  <si>
    <t>Missione 18 Relazioni con le altre autonomie territoriali e locali</t>
  </si>
  <si>
    <t>Totale Missione 18 Relazioni con le altre autonomie territoriali e locali</t>
  </si>
  <si>
    <t>Missione 19 Relazioni internazionali</t>
  </si>
  <si>
    <t>Totale Missione 19 Relazioni internazionali</t>
  </si>
  <si>
    <t>Missione 20 Fondi e accantonamenti</t>
  </si>
  <si>
    <t>Totale Missione 20 Fondi e accantonamenti</t>
  </si>
  <si>
    <r>
      <rPr>
        <b/>
        <i/>
        <sz val="10"/>
        <color indexed="8"/>
        <rFont val="Arial"/>
        <family val="2"/>
      </rPr>
      <t>Missione 50 Debito pubblico</t>
    </r>
  </si>
  <si>
    <t>Totale Missione 50 Debito pubblico</t>
  </si>
  <si>
    <r>
      <rPr>
        <b/>
        <sz val="10"/>
        <color indexed="8"/>
        <rFont val="Arial"/>
        <family val="2"/>
      </rPr>
      <t>Missione 60
Anticipazioni finanziarie</t>
    </r>
  </si>
  <si>
    <r>
      <rPr>
        <b/>
        <i/>
        <sz val="10"/>
        <color indexed="8"/>
        <rFont val="Arial"/>
        <family val="2"/>
      </rPr>
      <t>Missione 99 Servizi per conto terzi</t>
    </r>
  </si>
  <si>
    <t>TOTALE U</t>
  </si>
  <si>
    <t>Incidenza degli interessi passivi sulle entrate correnti (che ne costituiscono la fonte di copertura)</t>
  </si>
  <si>
    <t>Incidenza degli interessi sulle anticipazioni sul totale degli interessi passivi</t>
  </si>
  <si>
    <t>Incidenza investimenti su spesa corrente e in conto capitale</t>
  </si>
  <si>
    <t>Quota investimenti complessivi finanziati dal risparmio corrente</t>
  </si>
  <si>
    <t>Quota investimenti complessivi finanziati dal saldo positivo delle partite finanziarie</t>
  </si>
  <si>
    <t>8.1</t>
  </si>
  <si>
    <t>8.2</t>
  </si>
  <si>
    <t>8.3</t>
  </si>
  <si>
    <t>9.1</t>
  </si>
  <si>
    <t>9.2</t>
  </si>
  <si>
    <t>9.3</t>
  </si>
  <si>
    <t>9.4</t>
  </si>
  <si>
    <t>10.1</t>
  </si>
  <si>
    <t>10.2</t>
  </si>
  <si>
    <t>10.3</t>
  </si>
  <si>
    <t>12.1</t>
  </si>
  <si>
    <t>12.2</t>
  </si>
  <si>
    <t>11.1</t>
  </si>
  <si>
    <t>Allegato 1-A</t>
  </si>
  <si>
    <t>Allegato 1-B</t>
  </si>
  <si>
    <t>Indicatori analitici concernenti la composizione delle entrate e la capacità di riscossione</t>
  </si>
  <si>
    <t>Tipologia 101: Imposte, tasse e proventi assimilati</t>
  </si>
  <si>
    <t>Tipologia 104: Compartecipazioni di tributi</t>
  </si>
  <si>
    <t>Tipologia 301: Fondi perequativi da Amministrazioni Centrali</t>
  </si>
  <si>
    <t>Tipologia 302: Fondi perequativi dalla Regione o Provincia autonoma</t>
  </si>
  <si>
    <t>Tipologia 101: Trasferimenti correnti da Amministrazioni pubbliche</t>
  </si>
  <si>
    <t>Tipologia 102: Trasferimenti correnti da Famiglie</t>
  </si>
  <si>
    <t>Tipologia 103: Trasferimenti correnti da Imprese</t>
  </si>
  <si>
    <t>Tipologia 104: Trasferimenti correnti da Istituzioni Sociali Private</t>
  </si>
  <si>
    <t>Tipologia 105: Trasferimenti correnti dall'Unione europea e dal Resto del Mondo</t>
  </si>
  <si>
    <t>Tipologia 100: Vendita di beni e servizi e proventi derivanti dalla gestione dei beni</t>
  </si>
  <si>
    <t>Tipologia 200: Proventi derivanti dall'attività di controllo e repressione delle irregolarità e degli illeciti</t>
  </si>
  <si>
    <t>Tipologia 300: Interessi attivi</t>
  </si>
  <si>
    <t>Tipologia 400: Altre entrate da redditi di capitale</t>
  </si>
  <si>
    <t>Tipologia 500: Rimborsi e altre entrate correnti</t>
  </si>
  <si>
    <t>Tipologia 100: Tributi in conto capitale</t>
  </si>
  <si>
    <t>Tipologia 200: Contributi agli investimenti</t>
  </si>
  <si>
    <t>Tipologia 300: Altri trasferimenti in conto capitale</t>
  </si>
  <si>
    <t>Tipologia 400: Entrate da alienazione di beni materiali e immateriali</t>
  </si>
  <si>
    <t>Tipologia 500: Altre entrate in conto capitale</t>
  </si>
  <si>
    <t>Tipologia 100: Alienazione di attività finanziarie</t>
  </si>
  <si>
    <t>Tipologia 200: Riscossione crediti di breve termine</t>
  </si>
  <si>
    <t>Tipologia 300: Riscossione crediti di medio-lungo termine</t>
  </si>
  <si>
    <t>Tipologia 400: Altre entrate per riduzione di attività finanziarie</t>
  </si>
  <si>
    <t>Tipologia 100: Emissione di titoli obbligazionari</t>
  </si>
  <si>
    <t>Tipologia 200: Accensione prestiti a breve termine</t>
  </si>
  <si>
    <t>Tipologia 300: Accensione mutui e altri finanziamenti a medio lungo termine</t>
  </si>
  <si>
    <t>Tipologia 400: Altre forme di indebitamento</t>
  </si>
  <si>
    <t>Tipologia 100: Anticipazioni da istituto tesoriere/cassiere</t>
  </si>
  <si>
    <t>Tipologia 100: Entrate per partite di giro</t>
  </si>
  <si>
    <t>Tipologia 200: Entrate per conto terzi</t>
  </si>
  <si>
    <t>(*) La media dei tre esercizi precedenti è riferita agli ultimi tre consuntivi disponibili. In caso di esercizio provvisorio è possibile fare riferimento ai dati di preconsuntivo dell'esercizio precedente. Nel 2016 sostituire la media degli accertamenti con gli accertamenti del 2015 stimati e la media degli incassi con gli incassi 2015 stimati (se disponibili, dati preconsuntivo). Nel 2017 sostituire la media triennale con quella biennale (per i dati 2016 fare riferimento a stime, o se disponibili, a dati di preconsuntivo). Gli enti locali delle Autonomie speciali che adottano il DLgs 118/2011 a decorrere dal 2016 non elaborano l'indicatore nell'esercizio 2016.</t>
  </si>
  <si>
    <r>
      <rPr>
        <b/>
        <i/>
        <sz val="9"/>
        <color indexed="8"/>
        <rFont val="Arial"/>
        <family val="2"/>
      </rPr>
      <t>TITOLO 1:</t>
    </r>
  </si>
  <si>
    <r>
      <rPr>
        <b/>
        <sz val="9"/>
        <color indexed="8"/>
        <rFont val="Arial"/>
        <family val="2"/>
      </rPr>
      <t>Entrate correnti di natura tributaria, contributiva e perequativa</t>
    </r>
  </si>
  <si>
    <r>
      <rPr>
        <sz val="9"/>
        <color indexed="8"/>
        <rFont val="Arial"/>
        <family val="2"/>
      </rPr>
      <t>10101</t>
    </r>
  </si>
  <si>
    <r>
      <rPr>
        <sz val="9"/>
        <color indexed="8"/>
        <rFont val="Arial"/>
        <family val="2"/>
      </rPr>
      <t>10104</t>
    </r>
  </si>
  <si>
    <r>
      <rPr>
        <sz val="9"/>
        <color indexed="8"/>
        <rFont val="Arial"/>
        <family val="2"/>
      </rPr>
      <t>10301</t>
    </r>
  </si>
  <si>
    <r>
      <rPr>
        <sz val="9"/>
        <color indexed="8"/>
        <rFont val="Arial"/>
        <family val="2"/>
      </rPr>
      <t>10302</t>
    </r>
  </si>
  <si>
    <r>
      <rPr>
        <b/>
        <sz val="9"/>
        <color indexed="8"/>
        <rFont val="Arial"/>
        <family val="2"/>
      </rPr>
      <t>10000</t>
    </r>
  </si>
  <si>
    <r>
      <rPr>
        <b/>
        <i/>
        <sz val="9"/>
        <color indexed="8"/>
        <rFont val="Arial"/>
        <family val="2"/>
      </rPr>
      <t>Totale TITOLO 1: Entrate correnti di natura tributaria, contributiva e perequativa</t>
    </r>
  </si>
  <si>
    <r>
      <rPr>
        <b/>
        <i/>
        <sz val="9"/>
        <color indexed="8"/>
        <rFont val="Arial"/>
        <family val="2"/>
      </rPr>
      <t>TITOLO 2:</t>
    </r>
  </si>
  <si>
    <r>
      <rPr>
        <b/>
        <i/>
        <sz val="9"/>
        <color indexed="8"/>
        <rFont val="Arial"/>
        <family val="2"/>
      </rPr>
      <t>Trasferimenti correnti</t>
    </r>
  </si>
  <si>
    <r>
      <rPr>
        <sz val="9"/>
        <color indexed="8"/>
        <rFont val="Arial"/>
        <family val="2"/>
      </rPr>
      <t>20101</t>
    </r>
  </si>
  <si>
    <r>
      <rPr>
        <sz val="9"/>
        <color indexed="8"/>
        <rFont val="Arial"/>
        <family val="2"/>
      </rPr>
      <t>20102</t>
    </r>
  </si>
  <si>
    <r>
      <rPr>
        <sz val="9"/>
        <color indexed="8"/>
        <rFont val="Arial"/>
        <family val="2"/>
      </rPr>
      <t>20103</t>
    </r>
  </si>
  <si>
    <r>
      <rPr>
        <sz val="9"/>
        <color indexed="8"/>
        <rFont val="Arial"/>
        <family val="2"/>
      </rPr>
      <t>20104</t>
    </r>
  </si>
  <si>
    <r>
      <rPr>
        <sz val="9"/>
        <color indexed="8"/>
        <rFont val="Arial"/>
        <family val="2"/>
      </rPr>
      <t>20105</t>
    </r>
  </si>
  <si>
    <r>
      <rPr>
        <b/>
        <sz val="9"/>
        <color indexed="8"/>
        <rFont val="Arial"/>
        <family val="2"/>
      </rPr>
      <t>20000</t>
    </r>
  </si>
  <si>
    <r>
      <rPr>
        <b/>
        <i/>
        <sz val="9"/>
        <color indexed="8"/>
        <rFont val="Arial"/>
        <family val="2"/>
      </rPr>
      <t>Totale TITOLO 2: Trasferimenti correnti</t>
    </r>
  </si>
  <si>
    <r>
      <rPr>
        <b/>
        <i/>
        <sz val="9"/>
        <color indexed="8"/>
        <rFont val="Arial"/>
        <family val="2"/>
      </rPr>
      <t>TITOLO 3:</t>
    </r>
  </si>
  <si>
    <r>
      <rPr>
        <b/>
        <i/>
        <sz val="9"/>
        <color indexed="8"/>
        <rFont val="Arial"/>
        <family val="2"/>
      </rPr>
      <t>Entrate extratributarie</t>
    </r>
  </si>
  <si>
    <r>
      <rPr>
        <sz val="9"/>
        <color indexed="8"/>
        <rFont val="Arial"/>
        <family val="2"/>
      </rPr>
      <t>30100</t>
    </r>
  </si>
  <si>
    <r>
      <rPr>
        <sz val="9"/>
        <color indexed="8"/>
        <rFont val="Arial"/>
        <family val="2"/>
      </rPr>
      <t>30200</t>
    </r>
  </si>
  <si>
    <r>
      <rPr>
        <sz val="9"/>
        <color indexed="8"/>
        <rFont val="Arial"/>
        <family val="2"/>
      </rPr>
      <t>30300</t>
    </r>
  </si>
  <si>
    <r>
      <rPr>
        <sz val="9"/>
        <color indexed="8"/>
        <rFont val="Arial"/>
        <family val="2"/>
      </rPr>
      <t>30400</t>
    </r>
  </si>
  <si>
    <r>
      <rPr>
        <b/>
        <sz val="9"/>
        <color indexed="8"/>
        <rFont val="Arial"/>
        <family val="2"/>
      </rPr>
      <t>30500</t>
    </r>
  </si>
  <si>
    <r>
      <rPr>
        <b/>
        <i/>
        <sz val="9"/>
        <color indexed="8"/>
        <rFont val="Arial"/>
        <family val="2"/>
      </rPr>
      <t>30000</t>
    </r>
  </si>
  <si>
    <r>
      <rPr>
        <b/>
        <i/>
        <sz val="9"/>
        <color indexed="8"/>
        <rFont val="Arial"/>
        <family val="2"/>
      </rPr>
      <t>Totale titolo 3 : Entrate extratributarie</t>
    </r>
  </si>
  <si>
    <r>
      <rPr>
        <b/>
        <i/>
        <sz val="9"/>
        <color indexed="8"/>
        <rFont val="Arial"/>
        <family val="2"/>
      </rPr>
      <t>TITTOLO 4 :</t>
    </r>
  </si>
  <si>
    <r>
      <rPr>
        <b/>
        <i/>
        <sz val="9"/>
        <color indexed="8"/>
        <rFont val="Arial"/>
        <family val="2"/>
      </rPr>
      <t>Entrate in conto capitale</t>
    </r>
  </si>
  <si>
    <r>
      <rPr>
        <sz val="9"/>
        <color indexed="8"/>
        <rFont val="Arial"/>
        <family val="2"/>
      </rPr>
      <t>40100</t>
    </r>
  </si>
  <si>
    <r>
      <rPr>
        <sz val="9"/>
        <color indexed="8"/>
        <rFont val="Arial"/>
        <family val="2"/>
      </rPr>
      <t>40200</t>
    </r>
  </si>
  <si>
    <r>
      <rPr>
        <sz val="9"/>
        <color indexed="8"/>
        <rFont val="Arial"/>
        <family val="2"/>
      </rPr>
      <t>40300</t>
    </r>
  </si>
  <si>
    <r>
      <rPr>
        <sz val="9"/>
        <color indexed="8"/>
        <rFont val="Arial"/>
        <family val="2"/>
      </rPr>
      <t>40400</t>
    </r>
  </si>
  <si>
    <r>
      <rPr>
        <sz val="9"/>
        <color indexed="8"/>
        <rFont val="Arial"/>
        <family val="2"/>
      </rPr>
      <t>40500</t>
    </r>
  </si>
  <si>
    <r>
      <rPr>
        <b/>
        <sz val="9"/>
        <color indexed="8"/>
        <rFont val="Arial"/>
        <family val="2"/>
      </rPr>
      <t>40000</t>
    </r>
  </si>
  <si>
    <r>
      <rPr>
        <b/>
        <i/>
        <sz val="9"/>
        <color indexed="8"/>
        <rFont val="Arial"/>
        <family val="2"/>
      </rPr>
      <t>Totale TITOLO 4: Entrate in conto capitale</t>
    </r>
  </si>
  <si>
    <r>
      <rPr>
        <b/>
        <i/>
        <sz val="9"/>
        <color indexed="8"/>
        <rFont val="Arial"/>
        <family val="2"/>
      </rPr>
      <t>TITOLO 5:</t>
    </r>
  </si>
  <si>
    <r>
      <rPr>
        <b/>
        <i/>
        <sz val="9"/>
        <color indexed="8"/>
        <rFont val="Arial"/>
        <family val="2"/>
      </rPr>
      <t>Entrate da riduzione di attività finanziarie</t>
    </r>
  </si>
  <si>
    <r>
      <rPr>
        <sz val="9"/>
        <color indexed="8"/>
        <rFont val="Arial"/>
        <family val="2"/>
      </rPr>
      <t>50100</t>
    </r>
  </si>
  <si>
    <r>
      <rPr>
        <sz val="9"/>
        <color indexed="8"/>
        <rFont val="Arial"/>
        <family val="2"/>
      </rPr>
      <t>50200</t>
    </r>
  </si>
  <si>
    <r>
      <rPr>
        <sz val="9"/>
        <color indexed="8"/>
        <rFont val="Arial"/>
        <family val="2"/>
      </rPr>
      <t>50300</t>
    </r>
  </si>
  <si>
    <r>
      <rPr>
        <sz val="9"/>
        <color indexed="8"/>
        <rFont val="Arial"/>
        <family val="2"/>
      </rPr>
      <t>50400</t>
    </r>
  </si>
  <si>
    <r>
      <rPr>
        <b/>
        <sz val="9"/>
        <color indexed="8"/>
        <rFont val="Arial"/>
        <family val="2"/>
      </rPr>
      <t>50000</t>
    </r>
  </si>
  <si>
    <r>
      <rPr>
        <b/>
        <i/>
        <sz val="9"/>
        <color indexed="8"/>
        <rFont val="Arial"/>
        <family val="2"/>
      </rPr>
      <t>Totale TITOLO 5: Entrate da riduzione di attività finanziarie</t>
    </r>
  </si>
  <si>
    <r>
      <rPr>
        <b/>
        <i/>
        <sz val="9"/>
        <color indexed="8"/>
        <rFont val="Arial"/>
        <family val="2"/>
      </rPr>
      <t>TITOLO 6:</t>
    </r>
  </si>
  <si>
    <r>
      <rPr>
        <b/>
        <i/>
        <sz val="9"/>
        <color indexed="8"/>
        <rFont val="Arial"/>
        <family val="2"/>
      </rPr>
      <t>Accensione prestiti</t>
    </r>
  </si>
  <si>
    <r>
      <rPr>
        <sz val="9"/>
        <color indexed="8"/>
        <rFont val="Arial"/>
        <family val="2"/>
      </rPr>
      <t>60100</t>
    </r>
  </si>
  <si>
    <r>
      <rPr>
        <sz val="9"/>
        <color indexed="8"/>
        <rFont val="Arial"/>
        <family val="2"/>
      </rPr>
      <t>60200</t>
    </r>
  </si>
  <si>
    <r>
      <rPr>
        <sz val="9"/>
        <color indexed="8"/>
        <rFont val="Arial"/>
        <family val="2"/>
      </rPr>
      <t>60300</t>
    </r>
  </si>
  <si>
    <r>
      <rPr>
        <sz val="9"/>
        <color indexed="8"/>
        <rFont val="Arial"/>
        <family val="2"/>
      </rPr>
      <t>60400</t>
    </r>
  </si>
  <si>
    <r>
      <rPr>
        <b/>
        <sz val="9"/>
        <color indexed="8"/>
        <rFont val="Arial"/>
        <family val="2"/>
      </rPr>
      <t>60000</t>
    </r>
  </si>
  <si>
    <r>
      <rPr>
        <b/>
        <i/>
        <sz val="9"/>
        <color indexed="8"/>
        <rFont val="Arial"/>
        <family val="2"/>
      </rPr>
      <t>Totale TITOLO 6: Accensione prestiti</t>
    </r>
  </si>
  <si>
    <r>
      <rPr>
        <b/>
        <i/>
        <sz val="9"/>
        <color indexed="8"/>
        <rFont val="Arial"/>
        <family val="2"/>
      </rPr>
      <t>TITOLO 7:</t>
    </r>
  </si>
  <si>
    <r>
      <rPr>
        <b/>
        <i/>
        <sz val="9"/>
        <color indexed="8"/>
        <rFont val="Arial"/>
        <family val="2"/>
      </rPr>
      <t>Anticipazioni da istituto tesoriere/cassiere</t>
    </r>
  </si>
  <si>
    <r>
      <rPr>
        <sz val="9"/>
        <color indexed="8"/>
        <rFont val="Arial"/>
        <family val="2"/>
      </rPr>
      <t>70100</t>
    </r>
  </si>
  <si>
    <r>
      <rPr>
        <b/>
        <sz val="9"/>
        <color indexed="8"/>
        <rFont val="Arial"/>
        <family val="2"/>
      </rPr>
      <t>70000</t>
    </r>
  </si>
  <si>
    <r>
      <rPr>
        <b/>
        <i/>
        <sz val="9"/>
        <color indexed="8"/>
        <rFont val="Arial"/>
        <family val="2"/>
      </rPr>
      <t>Totale TITOLO 7: Anticipazioni da istituto tesoriere/cassiere</t>
    </r>
  </si>
  <si>
    <r>
      <rPr>
        <b/>
        <i/>
        <sz val="9"/>
        <color indexed="8"/>
        <rFont val="Arial"/>
        <family val="2"/>
      </rPr>
      <t>TITOLO 9:</t>
    </r>
  </si>
  <si>
    <r>
      <rPr>
        <b/>
        <i/>
        <sz val="9"/>
        <color indexed="8"/>
        <rFont val="Arial"/>
        <family val="2"/>
      </rPr>
      <t>Entrate per conto terzi e partite di giro</t>
    </r>
  </si>
  <si>
    <r>
      <rPr>
        <sz val="9"/>
        <color indexed="8"/>
        <rFont val="Arial"/>
        <family val="2"/>
      </rPr>
      <t>90100</t>
    </r>
  </si>
  <si>
    <r>
      <rPr>
        <sz val="9"/>
        <color indexed="8"/>
        <rFont val="Arial"/>
        <family val="2"/>
      </rPr>
      <t>90200</t>
    </r>
  </si>
  <si>
    <r>
      <rPr>
        <b/>
        <sz val="9"/>
        <color indexed="8"/>
        <rFont val="Arial"/>
        <family val="2"/>
      </rPr>
      <t>90000</t>
    </r>
  </si>
  <si>
    <r>
      <rPr>
        <b/>
        <i/>
        <sz val="9"/>
        <color indexed="8"/>
        <rFont val="Arial"/>
        <family val="2"/>
      </rPr>
      <t>Totale TITOLO 9: Entrate per conto terzi e partite di giro</t>
    </r>
  </si>
  <si>
    <r>
      <rPr>
        <b/>
        <i/>
        <sz val="9"/>
        <color indexed="8"/>
        <rFont val="Arial"/>
        <family val="2"/>
      </rPr>
      <t>TOTALE ENTRATE</t>
    </r>
  </si>
  <si>
    <t>Stanziamenti di competenza (pdc U.1.03.02.010 "Consulenze" + pdc
U.1.03.02.12 "lavoro flessibile/LSU/Lavoro interinale") / Stanziamenti di competenza (Macroaggregato 1.1 "Redditi di lavoro dipendente" + pdc U.1.02.01.01 "IRAP" + FPV in uscita concernente il Macroaggregato 1.1 – FPV in entrata concernente il Macroaggregato 1.1)</t>
  </si>
  <si>
    <t>Incidenza della spesa di personale con forme di
contratto flessibile
Indica come gli enti soddisfano le proprie esigenze di risorse umane, mixando le varie alternative contrattuali più rigide (personale dipendente) o meno rigide (forme di lavoro flessibile)</t>
  </si>
  <si>
    <t>Indicatore di realizzazione delle previsioni di cassa corrente</t>
  </si>
  <si>
    <t>7.1</t>
  </si>
  <si>
    <t>7.2</t>
  </si>
  <si>
    <t>Allegato 1-C</t>
  </si>
  <si>
    <t>Indicatori analitici concernenti la composizione delle spese per missioni e programmi e la capacità dell'amministrazione di pagare i debiti negli esercizi di riferimento</t>
  </si>
  <si>
    <r>
      <rPr>
        <b/>
        <sz val="8"/>
        <color indexed="8"/>
        <rFont val="Arial"/>
        <family val="2"/>
      </rPr>
      <t xml:space="preserve">MEDIA TRE RENDICONTI PRECEDENTI (O  DI
PRECONSUNTIVO DISPONIBILE) (*)
</t>
    </r>
    <r>
      <rPr>
        <sz val="8"/>
        <color indexed="8"/>
        <rFont val="Arial"/>
        <family val="2"/>
      </rPr>
      <t>(dati percentuali)</t>
    </r>
  </si>
  <si>
    <r>
      <rPr>
        <b/>
        <sz val="8"/>
        <color indexed="8"/>
        <rFont val="Arial"/>
        <family val="2"/>
      </rPr>
      <t xml:space="preserve">di cui incidenza FPV: </t>
    </r>
    <r>
      <rPr>
        <sz val="8"/>
        <color indexed="8"/>
        <rFont val="Arial"/>
        <family val="2"/>
      </rPr>
      <t>Media FPV / Media Totale FPV</t>
    </r>
  </si>
  <si>
    <r>
      <rPr>
        <b/>
        <sz val="8"/>
        <color indexed="8"/>
        <rFont val="Arial"/>
        <family val="2"/>
      </rPr>
      <t xml:space="preserve">Capacità di pagamento: </t>
    </r>
    <r>
      <rPr>
        <sz val="8"/>
        <color indexed="8"/>
        <rFont val="Arial"/>
        <family val="2"/>
      </rPr>
      <t>Media (Pagam. c/comp+ Pagam. c/residui )/ Media (Impegni + residui definitivi)</t>
    </r>
  </si>
  <si>
    <r>
      <rPr>
        <b/>
        <sz val="8"/>
        <color indexed="8"/>
        <rFont val="Arial"/>
        <family val="2"/>
      </rPr>
      <t xml:space="preserve">Incidenza Missione/Programma: </t>
    </r>
    <r>
      <rPr>
        <sz val="8"/>
        <color indexed="8"/>
        <rFont val="Arial"/>
        <family val="2"/>
      </rPr>
      <t>Previsioni stanziamento/ totale previsioni missioni</t>
    </r>
  </si>
  <si>
    <r>
      <rPr>
        <b/>
        <sz val="8"/>
        <color indexed="8"/>
        <rFont val="Arial"/>
        <family val="2"/>
      </rPr>
      <t xml:space="preserve">Incidenza Missione programma: Media </t>
    </r>
    <r>
      <rPr>
        <sz val="8"/>
        <color indexed="8"/>
        <rFont val="Arial"/>
        <family val="2"/>
      </rPr>
      <t>(Impegni + FPV) /Media (Totale impegni + Totale FPV)</t>
    </r>
  </si>
  <si>
    <t>Attività culturali e interventi diversi nel settore culturale</t>
  </si>
  <si>
    <t>Gestione delle entrate tributarie e servizi fiscali</t>
  </si>
  <si>
    <t>Programmazione e governo della rete dei servizi sociosanitari e sociali</t>
  </si>
  <si>
    <t>(*) La media dei tre esercizi precedenti è riferita agli ultimi tre consuntivi disponibili. In caso di esercizio provvisorio è possibile fare riferimento ai dati di preconsuntivo dell'esercizio precedente. Nel 2016 sostituire la media degli accertamenti con gli accertamenti del 2015 stimati e la media degli incassi con gli incassi 2015 stimati (se disponibili, dati preconsuntivo). Nel 2017 sostituire la media triennale con quella biennale (per i dati 2016 fare riferimento a stime, o se disponibili, a dati di preconsuntivo). Le Autonomie speciali che adottano il DLgs 118/2011 a decorrere dal 2016 non elaborano l'indicatore nell'esercizio 2016.</t>
  </si>
  <si>
    <t>ESERCIZIO</t>
  </si>
  <si>
    <r>
      <t xml:space="preserve">di cui incidenza FPV: </t>
    </r>
    <r>
      <rPr>
        <sz val="8"/>
        <color indexed="8"/>
        <rFont val="Arial"/>
        <family val="2"/>
      </rPr>
      <t>Previsioni stanziamento FPV/ Previsione FPV totale</t>
    </r>
  </si>
  <si>
    <r>
      <t xml:space="preserve">Capacità di pagamento: </t>
    </r>
    <r>
      <rPr>
        <sz val="7"/>
        <color indexed="8"/>
        <rFont val="Arial"/>
        <family val="2"/>
      </rPr>
      <t>Previsioni cassa/ (previsioni competenza - FPV + residui)</t>
    </r>
  </si>
  <si>
    <r>
      <t xml:space="preserve">di cui incidenza FPV: </t>
    </r>
    <r>
      <rPr>
        <sz val="8"/>
        <color indexed="8"/>
        <rFont val="Arial"/>
        <family val="2"/>
      </rPr>
      <t>Media FPV / Media Totale FPV</t>
    </r>
  </si>
  <si>
    <t>Gestione dei beni demaniali e patrimoniali</t>
  </si>
  <si>
    <t>Assistenza tecnico-amministrativa agli enti locali</t>
  </si>
  <si>
    <t>Missione 01 Servizi istituzionali, generali e di gestione</t>
  </si>
  <si>
    <t>TOTALE Missione 01 Servizi istituzionali, generali e di gestione</t>
  </si>
  <si>
    <t>Missione 02 Giustizia</t>
  </si>
  <si>
    <t>Missione 03 Ordine pubblico e sicurezzaa</t>
  </si>
  <si>
    <t>Sistema integrato di sicurezza urbana</t>
  </si>
  <si>
    <t>TOTALE MISSIONE 03 Ordine pubblico e sicurezza</t>
  </si>
  <si>
    <t>Incidenza Missione programma: Media (Impegni + FPV) /Media (Totale impegni + Totale FPV)</t>
  </si>
  <si>
    <t>0402</t>
  </si>
  <si>
    <t>09</t>
  </si>
  <si>
    <t>10</t>
  </si>
  <si>
    <t>Missione 04 Istruzione e diritto allo studio</t>
  </si>
  <si>
    <t>Altri ordini di istruzione non universitaria</t>
  </si>
  <si>
    <t>TOTALE MISSIONE 04 Istruzione e diritto allo studio</t>
  </si>
  <si>
    <t>Missione 05 Tutela e valorizzazione dei beni e delle attività culturali</t>
  </si>
  <si>
    <t>Totale Missione 05 Tutela e valorizzazione dei beni e attività culturali</t>
  </si>
  <si>
    <t>Missione 06 Politiche giovanili sport e tempo libero</t>
  </si>
  <si>
    <t>Totale Missione 06 Politiche giovanili sport e tempo libero</t>
  </si>
  <si>
    <t>Missione 07 Turismo</t>
  </si>
  <si>
    <t>Totale Missione 07 Turismo</t>
  </si>
  <si>
    <t>Totale Missione 08 Assetto del territorio ed edilizia abitativa</t>
  </si>
  <si>
    <t>Edilizia residenziale pubblica e locale e piani di edilizia economico-popolare</t>
  </si>
  <si>
    <t>Missione 09 Sviluppo sostenibile e tutela del territorio e dell'ambiente</t>
  </si>
  <si>
    <t>Tutela, valorizzazione e recupero ambientale</t>
  </si>
  <si>
    <t>Aree protette, parchi naturali, protezione naturalistica e forestazione</t>
  </si>
  <si>
    <t>Tutela e valorizzazione delle risorse idriche</t>
  </si>
  <si>
    <t>Sviluppo sostenibile territorio montano piccoli Comuni</t>
  </si>
  <si>
    <t>Qualità dell'aria e riduzione dell'inquinamento</t>
  </si>
  <si>
    <t>Totale Missione 09 Sviluppo sostenibile e tutela del territorio e dell'ambiente</t>
  </si>
  <si>
    <t>Missione 10 Trasporti e diritto alla mobilità</t>
  </si>
  <si>
    <t>Totale Missione 10 Trasporti e diritto alla mobilità</t>
  </si>
  <si>
    <t>Missione 11 Soccorso civile</t>
  </si>
  <si>
    <t>Interventi a seguito di calamità naturali</t>
  </si>
  <si>
    <t>Totale Missione 11 Soccorso civile</t>
  </si>
  <si>
    <t>Missione 12 Diritti sociali, politiche sociali e famiglia</t>
  </si>
  <si>
    <t>Interventi per i soggetti a rischio di esclusione sociale</t>
  </si>
  <si>
    <t>Totale Missione 12 Diritti sociali, politiche sociali e famiglia</t>
  </si>
  <si>
    <t>Missione 13 Tutela della salute</t>
  </si>
  <si>
    <t>Servizio sanitario regionale - finanziamento aggiuntivo corrente per livelli di assistenza superiori ai LEA</t>
  </si>
  <si>
    <t>Servizio sanitario regionale - finanziamento aggiuntivo corrente per la copertura dello squilibrio di bilancio corrente</t>
  </si>
  <si>
    <t>Servizio sanitario regionale - ripiano di disavanzi sanitari relativi ad esercizi pregressi</t>
  </si>
  <si>
    <t>Servizio sanitario regionale - investimenti sanitari</t>
  </si>
  <si>
    <t>Ulteriori spese in materia sanitaria</t>
  </si>
  <si>
    <t>Totale Missione 13 Tutela della salute</t>
  </si>
  <si>
    <t>Totale Missione 14 Sviluppo economico e competitività</t>
  </si>
  <si>
    <t>gno all'occupazione</t>
  </si>
  <si>
    <t>Missione 50 Debito pubblico</t>
  </si>
  <si>
    <t>Missione 60 Anticipazioni finanziarie</t>
  </si>
  <si>
    <t>Totale Missione 60 Anticipazioni finanziarie</t>
  </si>
  <si>
    <t>Missione 99 Servizi per conto terzi</t>
  </si>
  <si>
    <t>Totale Missione 99 Servizi per conto terzi</t>
  </si>
  <si>
    <t>Cassa +
Var Ante Approv
Eser</t>
  </si>
  <si>
    <t>(Totale competenza Titolo 4 della spesa) / Debito da finanziamento al 31/12 dell'esercizio precedente (2)</t>
  </si>
  <si>
    <t>Disavanzo iscritto in spesa del bilancio di previsione / Totale disavanzo di amministrazione di cui alla lettera E dell'allegato riguardante il risultato di amministrazione presunto (3)</t>
  </si>
  <si>
    <t>Totale disavanzo di amministrazione di cui alla lettera E dell'allegato
riguardante il risultato di amministrazione presunto (3) / Patrimonio netto (1)</t>
  </si>
  <si>
    <t>Disavanzo iscritto in spesa del bilancio di previsione / Competenza dei titoli 1, 2 e 3 delle entrate</t>
  </si>
  <si>
    <t>Incassi
Competenza
Eser-3</t>
  </si>
  <si>
    <t>Incassi
Competenza
Eser-2</t>
  </si>
  <si>
    <t>Incassi
Competenza
Eser-1</t>
  </si>
  <si>
    <t>Impegni
Eser-3</t>
  </si>
  <si>
    <t>Impegni
Eser-2</t>
  </si>
  <si>
    <t>Impegni
Eser-1</t>
  </si>
  <si>
    <t>Pagamenti
CO+RE
Eser-3</t>
  </si>
  <si>
    <t>Pagamenti
CO+RE
Eser-2</t>
  </si>
  <si>
    <t>Pagamenti
CO+RE
Eser-1</t>
  </si>
  <si>
    <t>Incassi
CO+RE
Eser-3</t>
  </si>
  <si>
    <t>Incassi
CO+RE
Eser-2</t>
  </si>
  <si>
    <t>Incassi
CO+RE
Eser-1</t>
  </si>
  <si>
    <t>Equilibrio corrente</t>
  </si>
  <si>
    <t>Equilibrio di parte corrente voce "O" dell' allegato 9 al bilancio di previsione</t>
  </si>
  <si>
    <r>
      <rPr>
        <sz val="10"/>
        <color indexed="8"/>
        <rFont val="Arial"/>
        <family val="2"/>
      </rPr>
      <t xml:space="preserve">Totale stanziamenti di competenza per Entrate per conto terzi e partite di giro / Totale stanziamenti primi tre titoli delle entrate
</t>
    </r>
    <r>
      <rPr>
        <i/>
        <sz val="10"/>
        <color indexed="8"/>
        <rFont val="Arial"/>
        <family val="2"/>
      </rPr>
      <t>(al netto delle operazioni riguardanti la gestione della cassa vincolata)</t>
    </r>
  </si>
  <si>
    <t>U.2.4.0.0.0</t>
  </si>
  <si>
    <t>Altri Trasferimenti in conto capitale</t>
  </si>
  <si>
    <t>Componente da Anni precedenti Eser</t>
  </si>
  <si>
    <t>Componente da Anni precedenti Eser+1</t>
  </si>
  <si>
    <t>Componente da Anni precedenti Eser+2</t>
  </si>
  <si>
    <t xml:space="preserve">Accert. CP
Eser -3
</t>
  </si>
  <si>
    <t xml:space="preserve">Accert. CP
Eser -2
</t>
  </si>
  <si>
    <t xml:space="preserve">Accert. CP
Eser -1
</t>
  </si>
  <si>
    <t xml:space="preserve">Incassi CP+RS
Eser-3
</t>
  </si>
  <si>
    <t xml:space="preserve">Incassi CP+RS
Eser-2
</t>
  </si>
  <si>
    <t xml:space="preserve">Incassi CP+RS
Eser-1
</t>
  </si>
  <si>
    <t xml:space="preserve">Previsioni di Cassa
Eser-3
</t>
  </si>
  <si>
    <t xml:space="preserve">Previsioni di Cassa
Eser-2
</t>
  </si>
  <si>
    <t xml:space="preserve">Accert. RS
Eser -3
</t>
  </si>
  <si>
    <t xml:space="preserve">Accert. RS
Eser -2
</t>
  </si>
  <si>
    <t xml:space="preserve">Accert. RS
Eser -1
</t>
  </si>
  <si>
    <t xml:space="preserve">Impegni
Eser -3
</t>
  </si>
  <si>
    <t xml:space="preserve">FPV costituito
Eser-3
</t>
  </si>
  <si>
    <t xml:space="preserve">Impegni
Eser -2
</t>
  </si>
  <si>
    <t xml:space="preserve">FPV costituito
Eser-2
</t>
  </si>
  <si>
    <t xml:space="preserve">Impegni
Eser -1
</t>
  </si>
  <si>
    <t xml:space="preserve">Mandati CO+RE
Eser-3
</t>
  </si>
  <si>
    <t xml:space="preserve">Mandati
CO+RE
Eser-2
</t>
  </si>
  <si>
    <t xml:space="preserve">Mandati
CO+RE
Eser-1
</t>
  </si>
  <si>
    <t>Residui Definitivi 
Eser-3
 (Impegni a Residuo)</t>
  </si>
  <si>
    <t>Residui Definitivi 
Eser-2
 (Impegni a Residuo)</t>
  </si>
  <si>
    <t xml:space="preserve">FPV costituito
Eser-1
</t>
  </si>
  <si>
    <t>Residui Definitivi 
Eser-1
 Impegni a Residuo</t>
  </si>
  <si>
    <t>Accert.
Eser -4</t>
  </si>
  <si>
    <t>Incassi
CO+RE
Eser-4</t>
  </si>
  <si>
    <t>Numero esercizi Trend storico per calcolo media ( 3)</t>
  </si>
  <si>
    <t>Popol. 
1.1.2019</t>
  </si>
  <si>
    <t>Popol.
 1.1.2018</t>
  </si>
  <si>
    <t>Popol.
 1.1.2017</t>
  </si>
  <si>
    <t xml:space="preserve">Accert. CP
Eser -4
</t>
  </si>
  <si>
    <t xml:space="preserve">Accert. RS
Eser -4
</t>
  </si>
  <si>
    <t xml:space="preserve"> Accert. CP  (Eser -1 o Eser - 4)</t>
  </si>
  <si>
    <t xml:space="preserve">Incassi CP+RS
Eser-4
</t>
  </si>
  <si>
    <t>Previsioni di Cassa
Eser-3
NON USATA</t>
  </si>
  <si>
    <t>Previsioni di Cassa
Eser-2
NON USATA</t>
  </si>
  <si>
    <t xml:space="preserve">Residui Definitivi 
Eser-4
 Impegni a Residuo
</t>
  </si>
  <si>
    <t xml:space="preserve">FPV costituito
Eser-4
</t>
  </si>
  <si>
    <t>Residui Definitivi 
Eser-1
 (Impegni a Residuo) o Eser -4              COLONNA AF o AG</t>
  </si>
  <si>
    <t xml:space="preserve">FPV costituito
Eser-1
 oppure FPV costituito Eser-4 </t>
  </si>
  <si>
    <t xml:space="preserve">Impegni 
Eser-4
</t>
  </si>
  <si>
    <t>Impegni Eser-1   o Impegni Eser-4</t>
  </si>
  <si>
    <t xml:space="preserve">Mandati
CO+RE
Eser-4
</t>
  </si>
  <si>
    <t xml:space="preserve">Mandati  CO+RE     Eser-1 o Eser-4
</t>
  </si>
  <si>
    <t>Triennio 2017-2019 o Triennio 2018-2020 (Eser-4 o Eser -1)
Accertamenti CP+RS COLONNA Z+AA o K+W</t>
  </si>
  <si>
    <t>Triennio 2017-2019 o  Triennio 2018-2020 (Eser-4 o Eser -1)
Incassi CP+RS COLONNA AB o N</t>
  </si>
  <si>
    <t xml:space="preserve"> Triennio 2017-2019 o Triennio 2018-2020 (Eser-1 o Eser -4) ACCERT. CP COLONNA Y o I</t>
  </si>
  <si>
    <t xml:space="preserve"> Triennio 2017-2019 o Triennio 2018-2020 (Eser-1 o Eser -4) INCASSI CP+RS COLONNA V o Z</t>
  </si>
  <si>
    <t>considera triennio 2018-2020 con dati esercizio 2020 di pre-consuntivo (1)         oppure considera triennio 2017-2019 con dati ultimi 3 consuntivi approvati (2)</t>
  </si>
  <si>
    <t>COMUNE DI TELTI</t>
  </si>
  <si>
    <t>PROVINCIA DI SASSARI</t>
  </si>
  <si>
    <t>2021</t>
  </si>
</sst>
</file>

<file path=xl/styles.xml><?xml version="1.0" encoding="utf-8"?>
<styleSheet xmlns="http://schemas.openxmlformats.org/spreadsheetml/2006/main">
  <fonts count="42">
    <font>
      <sz val="11"/>
      <color theme="1"/>
      <name val="Calibri"/>
      <family val="2"/>
      <scheme val="minor"/>
    </font>
    <font>
      <sz val="10"/>
      <color indexed="8"/>
      <name val="Arial"/>
      <family val="2"/>
    </font>
    <font>
      <b/>
      <sz val="10"/>
      <color indexed="8"/>
      <name val="Arial"/>
      <family val="2"/>
    </font>
    <font>
      <b/>
      <i/>
      <sz val="10"/>
      <color indexed="8"/>
      <name val="Arial"/>
      <family val="2"/>
    </font>
    <font>
      <b/>
      <sz val="8"/>
      <color indexed="8"/>
      <name val="Arial"/>
      <family val="2"/>
    </font>
    <font>
      <b/>
      <sz val="12"/>
      <color indexed="8"/>
      <name val="Arial"/>
      <family val="2"/>
    </font>
    <font>
      <sz val="10"/>
      <name val="Arial"/>
      <family val="2"/>
    </font>
    <font>
      <i/>
      <sz val="10"/>
      <color indexed="8"/>
      <name val="Arial"/>
      <family val="2"/>
    </font>
    <font>
      <sz val="11"/>
      <color indexed="8"/>
      <name val="Arial"/>
      <family val="2"/>
    </font>
    <font>
      <b/>
      <i/>
      <sz val="11"/>
      <color indexed="8"/>
      <name val="Arial"/>
      <family val="2"/>
    </font>
    <font>
      <b/>
      <sz val="9"/>
      <color indexed="8"/>
      <name val="Arial"/>
      <family val="2"/>
    </font>
    <font>
      <sz val="9"/>
      <color indexed="8"/>
      <name val="Arial"/>
      <family val="2"/>
    </font>
    <font>
      <sz val="8"/>
      <color indexed="8"/>
      <name val="Arial"/>
      <family val="2"/>
    </font>
    <font>
      <b/>
      <i/>
      <sz val="9"/>
      <color indexed="8"/>
      <name val="Arial"/>
      <family val="2"/>
    </font>
    <font>
      <sz val="7"/>
      <color indexed="8"/>
      <name val="Arial"/>
      <family val="2"/>
    </font>
    <font>
      <sz val="8"/>
      <name val="Arial"/>
      <family val="2"/>
    </font>
    <font>
      <sz val="11"/>
      <color indexed="8"/>
      <name val="Arial"/>
      <family val="2"/>
    </font>
    <font>
      <sz val="9"/>
      <color indexed="8"/>
      <name val="Arial"/>
      <family val="2"/>
    </font>
    <font>
      <sz val="8"/>
      <color indexed="8"/>
      <name val="Arial"/>
      <family val="2"/>
    </font>
    <font>
      <sz val="8"/>
      <color indexed="8"/>
      <name val="Arial"/>
      <family val="2"/>
    </font>
    <font>
      <sz val="7"/>
      <color indexed="8"/>
      <name val="Arial"/>
      <family val="2"/>
    </font>
    <font>
      <sz val="10"/>
      <color indexed="8"/>
      <name val="Arial"/>
      <family val="2"/>
    </font>
    <font>
      <b/>
      <i/>
      <sz val="10"/>
      <color indexed="8"/>
      <name val="Arial"/>
      <family val="2"/>
    </font>
    <font>
      <b/>
      <i/>
      <sz val="9"/>
      <color indexed="8"/>
      <name val="Arial"/>
      <family val="2"/>
    </font>
    <font>
      <b/>
      <sz val="10"/>
      <color indexed="8"/>
      <name val="Arial"/>
      <family val="2"/>
    </font>
    <font>
      <b/>
      <i/>
      <sz val="12"/>
      <color indexed="8"/>
      <name val="Arial"/>
      <family val="2"/>
    </font>
    <font>
      <b/>
      <sz val="12"/>
      <color indexed="8"/>
      <name val="Arial"/>
      <family val="2"/>
    </font>
    <font>
      <b/>
      <i/>
      <sz val="11"/>
      <color indexed="8"/>
      <name val="Arial"/>
      <family val="2"/>
    </font>
    <font>
      <sz val="10"/>
      <color indexed="8"/>
      <name val="Arial"/>
      <family val="2"/>
    </font>
    <font>
      <b/>
      <sz val="10"/>
      <color indexed="8"/>
      <name val="Arial"/>
      <family val="2"/>
    </font>
    <font>
      <b/>
      <sz val="9"/>
      <color indexed="8"/>
      <name val="Arial"/>
      <family val="2"/>
    </font>
    <font>
      <sz val="9"/>
      <color indexed="8"/>
      <name val="Calibri"/>
      <family val="2"/>
    </font>
    <font>
      <b/>
      <sz val="8"/>
      <color indexed="8"/>
      <name val="Arial"/>
      <family val="2"/>
    </font>
    <font>
      <b/>
      <sz val="11"/>
      <color indexed="8"/>
      <name val="Arial"/>
      <family val="2"/>
    </font>
    <font>
      <b/>
      <sz val="10"/>
      <color indexed="62"/>
      <name val="Arial"/>
      <family val="2"/>
    </font>
    <font>
      <sz val="8"/>
      <color indexed="55"/>
      <name val="Arial"/>
      <family val="2"/>
    </font>
    <font>
      <sz val="20"/>
      <color indexed="8"/>
      <name val="Arial"/>
      <family val="2"/>
    </font>
    <font>
      <b/>
      <sz val="14"/>
      <color indexed="62"/>
      <name val="Arial"/>
      <family val="2"/>
    </font>
    <font>
      <sz val="8"/>
      <color indexed="8"/>
      <name val="Calibri"/>
      <family val="2"/>
    </font>
    <font>
      <sz val="8"/>
      <color indexed="0"/>
      <name val="Arial"/>
    </font>
    <font>
      <sz val="11"/>
      <color indexed="0"/>
      <name val="Arial"/>
    </font>
    <font>
      <sz val="11"/>
      <color indexed="0"/>
      <name val="Calibri"/>
    </font>
  </fonts>
  <fills count="9">
    <fill>
      <patternFill patternType="none"/>
    </fill>
    <fill>
      <patternFill patternType="gray125"/>
    </fill>
    <fill>
      <patternFill patternType="solid">
        <fgColor indexed="50"/>
        <bgColor indexed="64"/>
      </patternFill>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solid">
        <fgColor indexed="42"/>
        <bgColor indexed="64"/>
      </patternFill>
    </fill>
    <fill>
      <patternFill patternType="solid">
        <fgColor indexed="11"/>
        <bgColor indexed="64"/>
      </patternFill>
    </fill>
    <fill>
      <patternFill patternType="solid">
        <fgColor indexed="5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diagonal/>
    </border>
    <border>
      <left style="thin">
        <color indexed="8"/>
      </left>
      <right style="thin">
        <color indexed="8"/>
      </right>
      <top/>
      <bottom/>
      <diagonal/>
    </border>
  </borders>
  <cellStyleXfs count="1">
    <xf numFmtId="0" fontId="0" fillId="0" borderId="0"/>
  </cellStyleXfs>
  <cellXfs count="199">
    <xf numFmtId="0" fontId="0" fillId="0" borderId="0" xfId="0"/>
    <xf numFmtId="0" fontId="16" fillId="0" borderId="0" xfId="0" applyFont="1"/>
    <xf numFmtId="0" fontId="16" fillId="0" borderId="0" xfId="0" applyFont="1" applyAlignment="1">
      <alignment horizontal="center" vertical="center" wrapText="1"/>
    </xf>
    <xf numFmtId="0" fontId="17"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7" fillId="0" borderId="1" xfId="0" applyFont="1" applyBorder="1" applyAlignment="1">
      <alignment vertical="center"/>
    </xf>
    <xf numFmtId="0" fontId="17" fillId="2" borderId="1"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8" fillId="0" borderId="0" xfId="0" applyFont="1"/>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6" fillId="0" borderId="0" xfId="0" applyFont="1" applyAlignment="1">
      <alignment vertical="center"/>
    </xf>
    <xf numFmtId="0" fontId="17"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3" fillId="2" borderId="1" xfId="0" applyFont="1" applyFill="1" applyBorder="1" applyAlignment="1">
      <alignment horizontal="left" vertical="center" wrapText="1"/>
    </xf>
    <xf numFmtId="0" fontId="24"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17" fillId="0" borderId="3" xfId="0" applyFont="1" applyBorder="1" applyAlignment="1">
      <alignment horizontal="center" vertical="center" wrapText="1"/>
    </xf>
    <xf numFmtId="0" fontId="16" fillId="0" borderId="1" xfId="0" quotePrefix="1" applyFont="1" applyBorder="1" applyAlignment="1">
      <alignment horizontal="center" vertical="center" wrapText="1"/>
    </xf>
    <xf numFmtId="0" fontId="17" fillId="4" borderId="1" xfId="0" applyFont="1" applyFill="1" applyBorder="1" applyAlignment="1">
      <alignment vertical="center"/>
    </xf>
    <xf numFmtId="0" fontId="27" fillId="0" borderId="1" xfId="0" quotePrefix="1" applyFont="1" applyBorder="1" applyAlignment="1">
      <alignment horizontal="center" vertical="center" wrapText="1"/>
    </xf>
    <xf numFmtId="0" fontId="23" fillId="4" borderId="1" xfId="0" applyFont="1" applyFill="1" applyBorder="1" applyAlignment="1">
      <alignment vertical="center"/>
    </xf>
    <xf numFmtId="0" fontId="16" fillId="0" borderId="1" xfId="0" applyFont="1" applyBorder="1" applyAlignment="1">
      <alignment horizontal="center" vertical="center" wrapText="1"/>
    </xf>
    <xf numFmtId="0" fontId="5" fillId="0" borderId="0" xfId="0" applyFont="1" applyFill="1" applyAlignment="1">
      <alignment horizontal="left"/>
    </xf>
    <xf numFmtId="0" fontId="16" fillId="0" borderId="0" xfId="0" applyFont="1" applyAlignment="1">
      <alignment horizontal="left" vertical="center"/>
    </xf>
    <xf numFmtId="0" fontId="2" fillId="0" borderId="0" xfId="0" applyFont="1" applyFill="1" applyAlignment="1">
      <alignment horizontal="left"/>
    </xf>
    <xf numFmtId="0" fontId="21" fillId="0" borderId="0" xfId="0" applyFont="1" applyAlignment="1"/>
    <xf numFmtId="0" fontId="21" fillId="0" borderId="0" xfId="0" applyFont="1"/>
    <xf numFmtId="0" fontId="21" fillId="0" borderId="0" xfId="0" applyFont="1" applyAlignment="1">
      <alignment horizontal="left"/>
    </xf>
    <xf numFmtId="0" fontId="21" fillId="0" borderId="0" xfId="0" applyFont="1" applyAlignment="1">
      <alignment horizontal="right"/>
    </xf>
    <xf numFmtId="0" fontId="2" fillId="0" borderId="0" xfId="0" applyFont="1" applyFill="1" applyAlignment="1">
      <alignment horizontal="center"/>
    </xf>
    <xf numFmtId="0" fontId="21" fillId="0" borderId="0" xfId="0" applyFont="1" applyAlignment="1">
      <alignment horizontal="center"/>
    </xf>
    <xf numFmtId="4" fontId="18" fillId="0" borderId="1" xfId="0" applyNumberFormat="1" applyFont="1" applyBorder="1"/>
    <xf numFmtId="4" fontId="16" fillId="0" borderId="0" xfId="0" applyNumberFormat="1" applyFont="1"/>
    <xf numFmtId="4" fontId="18" fillId="0" borderId="4" xfId="0" applyNumberFormat="1" applyFont="1" applyBorder="1" applyAlignment="1">
      <alignment horizontal="right"/>
    </xf>
    <xf numFmtId="4" fontId="18" fillId="0" borderId="1" xfId="0" applyNumberFormat="1" applyFont="1" applyBorder="1" applyAlignment="1">
      <alignment horizontal="right"/>
    </xf>
    <xf numFmtId="4" fontId="16" fillId="0" borderId="0" xfId="0" applyNumberFormat="1" applyFont="1" applyAlignment="1">
      <alignment horizontal="right"/>
    </xf>
    <xf numFmtId="4" fontId="18" fillId="0" borderId="0" xfId="0" applyNumberFormat="1" applyFont="1" applyAlignment="1">
      <alignment horizontal="right"/>
    </xf>
    <xf numFmtId="4" fontId="18" fillId="0" borderId="5" xfId="0" applyNumberFormat="1" applyFont="1" applyFill="1" applyBorder="1" applyAlignment="1">
      <alignment horizontal="right"/>
    </xf>
    <xf numFmtId="0" fontId="18" fillId="0" borderId="2" xfId="0" applyFont="1" applyBorder="1" applyAlignment="1">
      <alignment horizontal="center" vertical="top" wrapText="1"/>
    </xf>
    <xf numFmtId="49" fontId="21" fillId="0" borderId="0" xfId="0" applyNumberFormat="1" applyFont="1" applyAlignment="1">
      <alignment wrapText="1"/>
    </xf>
    <xf numFmtId="0" fontId="28" fillId="0" borderId="0" xfId="0" applyFont="1"/>
    <xf numFmtId="4" fontId="18" fillId="0" borderId="4" xfId="0" applyNumberFormat="1" applyFont="1" applyFill="1" applyBorder="1" applyAlignment="1">
      <alignment horizontal="right"/>
    </xf>
    <xf numFmtId="0" fontId="21" fillId="0" borderId="2" xfId="0" applyFont="1" applyFill="1" applyBorder="1" applyAlignment="1">
      <alignment horizontal="left" vertical="top"/>
    </xf>
    <xf numFmtId="0" fontId="21" fillId="0" borderId="2" xfId="0" applyFont="1" applyFill="1" applyBorder="1" applyAlignment="1">
      <alignment horizontal="left" vertical="top" wrapText="1"/>
    </xf>
    <xf numFmtId="4" fontId="18" fillId="0" borderId="1" xfId="0" applyNumberFormat="1" applyFont="1" applyFill="1" applyBorder="1" applyAlignment="1">
      <alignment horizontal="right"/>
    </xf>
    <xf numFmtId="14" fontId="29" fillId="0" borderId="0" xfId="0" applyNumberFormat="1" applyFont="1" applyAlignment="1">
      <alignment horizontal="left"/>
    </xf>
    <xf numFmtId="10" fontId="17" fillId="0" borderId="2" xfId="0" applyNumberFormat="1" applyFont="1" applyBorder="1" applyAlignment="1">
      <alignment horizontal="center" vertical="center"/>
    </xf>
    <xf numFmtId="0" fontId="23" fillId="0" borderId="2" xfId="0" applyFont="1" applyBorder="1" applyAlignment="1">
      <alignment horizontal="left" vertical="center" wrapText="1"/>
    </xf>
    <xf numFmtId="49" fontId="30" fillId="0" borderId="2" xfId="0" applyNumberFormat="1" applyFont="1" applyBorder="1" applyAlignment="1">
      <alignment horizontal="left" vertical="center" wrapText="1"/>
    </xf>
    <xf numFmtId="0" fontId="0" fillId="0" borderId="0" xfId="0" applyAlignment="1">
      <alignment vertical="center"/>
    </xf>
    <xf numFmtId="0" fontId="17" fillId="0" borderId="2" xfId="0" applyFont="1" applyBorder="1" applyAlignment="1">
      <alignment horizontal="left" vertical="center" wrapText="1"/>
    </xf>
    <xf numFmtId="49" fontId="17" fillId="0" borderId="2" xfId="0" applyNumberFormat="1" applyFont="1" applyBorder="1" applyAlignment="1">
      <alignment horizontal="left" vertical="center" wrapText="1"/>
    </xf>
    <xf numFmtId="0" fontId="30" fillId="0" borderId="2" xfId="0" applyFont="1" applyBorder="1" applyAlignment="1">
      <alignment horizontal="left" vertical="center" wrapText="1"/>
    </xf>
    <xf numFmtId="49" fontId="23" fillId="0" borderId="2" xfId="0" applyNumberFormat="1" applyFont="1" applyBorder="1" applyAlignment="1">
      <alignment horizontal="left" vertical="center" wrapText="1"/>
    </xf>
    <xf numFmtId="0" fontId="31" fillId="0" borderId="0" xfId="0" applyFont="1" applyAlignment="1">
      <alignment vertical="top" wrapText="1"/>
    </xf>
    <xf numFmtId="0" fontId="21" fillId="0" borderId="0" xfId="0" applyFont="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17" fillId="0" borderId="1" xfId="0" applyFont="1" applyFill="1" applyBorder="1" applyAlignment="1">
      <alignment vertical="center"/>
    </xf>
    <xf numFmtId="0" fontId="23" fillId="0" borderId="1" xfId="0" applyFont="1" applyFill="1" applyBorder="1" applyAlignment="1">
      <alignment vertical="center"/>
    </xf>
    <xf numFmtId="0" fontId="33" fillId="0" borderId="1" xfId="0" applyFont="1" applyBorder="1" applyAlignment="1">
      <alignment horizontal="center" vertical="center" wrapText="1"/>
    </xf>
    <xf numFmtId="0" fontId="30" fillId="4" borderId="1" xfId="0" applyFont="1" applyFill="1" applyBorder="1" applyAlignment="1">
      <alignment vertical="center"/>
    </xf>
    <xf numFmtId="49" fontId="21" fillId="0" borderId="0" xfId="0" applyNumberFormat="1" applyFont="1" applyAlignment="1">
      <alignment vertical="center"/>
    </xf>
    <xf numFmtId="49" fontId="21" fillId="0" borderId="0" xfId="0" applyNumberFormat="1" applyFont="1" applyAlignment="1">
      <alignment horizontal="left" vertical="center"/>
    </xf>
    <xf numFmtId="49" fontId="24" fillId="0" borderId="2" xfId="0" quotePrefix="1" applyNumberFormat="1" applyFont="1" applyBorder="1" applyAlignment="1">
      <alignment horizontal="left" vertical="center"/>
    </xf>
    <xf numFmtId="0" fontId="30" fillId="0" borderId="2" xfId="0" applyFont="1" applyBorder="1" applyAlignment="1">
      <alignment horizontal="left" vertical="center"/>
    </xf>
    <xf numFmtId="49" fontId="2" fillId="0" borderId="2" xfId="0" applyNumberFormat="1" applyFont="1" applyBorder="1" applyAlignment="1">
      <alignment horizontal="left" vertical="center" wrapText="1"/>
    </xf>
    <xf numFmtId="49" fontId="24" fillId="0" borderId="2" xfId="0" applyNumberFormat="1" applyFont="1" applyBorder="1" applyAlignment="1">
      <alignment horizontal="left" vertical="center" wrapText="1"/>
    </xf>
    <xf numFmtId="49" fontId="24" fillId="0" borderId="2" xfId="0" applyNumberFormat="1" applyFont="1" applyBorder="1" applyAlignment="1">
      <alignment horizontal="left" vertical="center"/>
    </xf>
    <xf numFmtId="49" fontId="24" fillId="0" borderId="2" xfId="0" quotePrefix="1" applyNumberFormat="1" applyFont="1" applyBorder="1" applyAlignment="1">
      <alignment horizontal="left" vertical="center" wrapText="1"/>
    </xf>
    <xf numFmtId="49" fontId="16" fillId="0" borderId="0" xfId="0" applyNumberFormat="1" applyFont="1" applyAlignment="1">
      <alignment vertical="center"/>
    </xf>
    <xf numFmtId="10" fontId="17" fillId="0" borderId="2" xfId="0" applyNumberFormat="1" applyFont="1" applyFill="1" applyBorder="1" applyAlignment="1">
      <alignment horizontal="center" vertical="center"/>
    </xf>
    <xf numFmtId="4" fontId="18" fillId="6" borderId="4" xfId="0" applyNumberFormat="1" applyFont="1" applyFill="1" applyBorder="1" applyAlignment="1">
      <alignment horizontal="right"/>
    </xf>
    <xf numFmtId="0" fontId="18" fillId="0" borderId="2" xfId="0" applyFont="1" applyFill="1" applyBorder="1" applyAlignment="1">
      <alignment horizontal="center" vertical="top" wrapText="1"/>
    </xf>
    <xf numFmtId="4" fontId="16" fillId="0" borderId="0" xfId="0" applyNumberFormat="1" applyFont="1" applyAlignment="1">
      <alignment horizontal="right" wrapText="1"/>
    </xf>
    <xf numFmtId="0" fontId="1"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2" xfId="0" applyFont="1" applyFill="1" applyBorder="1" applyAlignment="1">
      <alignment horizontal="left" vertical="top" wrapText="1"/>
    </xf>
    <xf numFmtId="10" fontId="21" fillId="0" borderId="2" xfId="0" applyNumberFormat="1" applyFont="1" applyFill="1" applyBorder="1" applyAlignment="1">
      <alignment horizontal="center" vertical="center"/>
    </xf>
    <xf numFmtId="4" fontId="21" fillId="0" borderId="2" xfId="0" applyNumberFormat="1" applyFont="1" applyFill="1" applyBorder="1" applyAlignment="1">
      <alignment horizontal="center" vertical="center"/>
    </xf>
    <xf numFmtId="0" fontId="21" fillId="0" borderId="2" xfId="0" applyFont="1" applyFill="1" applyBorder="1" applyAlignment="1">
      <alignment horizontal="center" vertical="center"/>
    </xf>
    <xf numFmtId="10" fontId="6" fillId="0" borderId="2" xfId="0" applyNumberFormat="1" applyFont="1" applyFill="1" applyBorder="1" applyAlignment="1">
      <alignment horizontal="center" vertical="center"/>
    </xf>
    <xf numFmtId="0" fontId="21" fillId="0" borderId="0" xfId="0" applyFont="1" applyFill="1" applyAlignment="1">
      <alignment vertical="center"/>
    </xf>
    <xf numFmtId="0" fontId="21" fillId="0" borderId="0" xfId="0" applyFont="1" applyFill="1"/>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Fill="1" applyAlignment="1">
      <alignment horizontal="center" vertical="center"/>
    </xf>
    <xf numFmtId="14" fontId="29" fillId="0" borderId="0" xfId="0" applyNumberFormat="1" applyFont="1" applyFill="1" applyAlignment="1">
      <alignment horizontal="left" vertical="center"/>
    </xf>
    <xf numFmtId="0" fontId="24" fillId="0" borderId="2" xfId="0" applyFont="1" applyFill="1" applyBorder="1" applyAlignment="1">
      <alignment horizontal="center" vertical="center" wrapText="1"/>
    </xf>
    <xf numFmtId="0" fontId="34" fillId="0" borderId="2" xfId="0" applyFont="1" applyFill="1" applyBorder="1" applyAlignment="1">
      <alignment horizontal="left" vertical="center"/>
    </xf>
    <xf numFmtId="0" fontId="34" fillId="0" borderId="6" xfId="0" applyFont="1" applyFill="1" applyBorder="1" applyAlignment="1">
      <alignment vertical="center"/>
    </xf>
    <xf numFmtId="0" fontId="34" fillId="0" borderId="8" xfId="0" applyFont="1" applyFill="1" applyBorder="1" applyAlignment="1">
      <alignment vertical="center"/>
    </xf>
    <xf numFmtId="0" fontId="34" fillId="0" borderId="8" xfId="0" applyFont="1" applyFill="1" applyBorder="1" applyAlignment="1">
      <alignment horizontal="center" vertical="center"/>
    </xf>
    <xf numFmtId="0" fontId="34" fillId="0" borderId="7" xfId="0" applyFont="1" applyFill="1" applyBorder="1" applyAlignment="1">
      <alignment horizontal="center" vertical="center"/>
    </xf>
    <xf numFmtId="10" fontId="21" fillId="0" borderId="2" xfId="0" applyNumberFormat="1" applyFont="1" applyFill="1" applyBorder="1" applyAlignment="1" applyProtection="1">
      <alignment horizontal="center" vertical="center"/>
      <protection locked="0"/>
    </xf>
    <xf numFmtId="0" fontId="34" fillId="0" borderId="2" xfId="0" applyFont="1" applyFill="1" applyBorder="1" applyAlignment="1">
      <alignment horizontal="right" vertical="center"/>
    </xf>
    <xf numFmtId="0" fontId="34" fillId="0" borderId="2" xfId="0" applyFont="1" applyFill="1" applyBorder="1" applyAlignment="1">
      <alignment horizontal="center" vertical="center"/>
    </xf>
    <xf numFmtId="0" fontId="21" fillId="0" borderId="2" xfId="0" applyFont="1" applyFill="1" applyBorder="1" applyAlignment="1">
      <alignment horizontal="left" vertical="center"/>
    </xf>
    <xf numFmtId="0" fontId="34" fillId="0" borderId="2" xfId="0" applyFont="1" applyFill="1" applyBorder="1" applyAlignment="1">
      <alignment horizontal="left" vertical="top"/>
    </xf>
    <xf numFmtId="0" fontId="34" fillId="0" borderId="6" xfId="0" applyFont="1" applyFill="1" applyBorder="1" applyAlignment="1">
      <alignment horizontal="left" vertical="top"/>
    </xf>
    <xf numFmtId="0" fontId="21" fillId="0" borderId="8" xfId="0" applyFont="1" applyFill="1" applyBorder="1" applyAlignment="1">
      <alignment horizontal="left" vertical="top"/>
    </xf>
    <xf numFmtId="0" fontId="21" fillId="0" borderId="8" xfId="0" applyFont="1" applyFill="1" applyBorder="1" applyAlignment="1">
      <alignment horizontal="center" vertical="center"/>
    </xf>
    <xf numFmtId="0" fontId="21" fillId="0" borderId="7" xfId="0" applyFont="1" applyFill="1" applyBorder="1" applyAlignment="1">
      <alignment horizontal="center" vertical="center"/>
    </xf>
    <xf numFmtId="0" fontId="34" fillId="0" borderId="6" xfId="0" applyFont="1" applyFill="1" applyBorder="1" applyAlignment="1">
      <alignment horizontal="left" vertical="center"/>
    </xf>
    <xf numFmtId="0" fontId="21" fillId="0" borderId="8" xfId="0" applyFont="1" applyFill="1" applyBorder="1" applyAlignment="1">
      <alignment horizontal="left" vertical="center"/>
    </xf>
    <xf numFmtId="0" fontId="0" fillId="0" borderId="0" xfId="0" applyAlignment="1">
      <alignment vertical="center" wrapText="1"/>
    </xf>
    <xf numFmtId="0" fontId="16" fillId="0" borderId="1" xfId="0" applyFont="1" applyBorder="1"/>
    <xf numFmtId="0" fontId="0" fillId="0" borderId="1" xfId="0" applyBorder="1" applyAlignment="1">
      <alignment vertical="center" wrapText="1"/>
    </xf>
    <xf numFmtId="0" fontId="11" fillId="0" borderId="0" xfId="0" applyFont="1" applyAlignment="1">
      <alignment vertical="center"/>
    </xf>
    <xf numFmtId="0" fontId="17" fillId="0" borderId="0" xfId="0" applyFont="1" applyFill="1" applyAlignment="1">
      <alignment vertical="center" wrapText="1"/>
    </xf>
    <xf numFmtId="0" fontId="19"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 fontId="15" fillId="0" borderId="4" xfId="0" applyNumberFormat="1" applyFont="1" applyFill="1" applyBorder="1" applyAlignment="1">
      <alignment horizontal="right"/>
    </xf>
    <xf numFmtId="0" fontId="19" fillId="7"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35" fillId="3" borderId="1" xfId="0" applyFont="1" applyFill="1" applyBorder="1" applyAlignment="1">
      <alignment horizontal="center" vertical="center" wrapText="1"/>
    </xf>
    <xf numFmtId="4" fontId="35" fillId="0" borderId="4" xfId="0" applyNumberFormat="1" applyFont="1" applyBorder="1" applyAlignment="1">
      <alignment horizontal="right"/>
    </xf>
    <xf numFmtId="0" fontId="18" fillId="0" borderId="0" xfId="0" applyFont="1" applyFill="1" applyAlignment="1">
      <alignment horizontal="center" vertical="center" wrapText="1"/>
    </xf>
    <xf numFmtId="0" fontId="19" fillId="4" borderId="1" xfId="0" applyFont="1" applyFill="1" applyBorder="1" applyAlignment="1">
      <alignment horizontal="center" vertical="center" wrapText="1"/>
    </xf>
    <xf numFmtId="4" fontId="39" fillId="0" borderId="7" xfId="0" applyNumberFormat="1" applyFont="1" applyFill="1" applyBorder="1" applyAlignment="1" applyProtection="1">
      <alignment horizontal="right"/>
    </xf>
    <xf numFmtId="4" fontId="40" fillId="0" borderId="0" xfId="0" applyNumberFormat="1" applyFont="1" applyFill="1" applyBorder="1" applyAlignment="1" applyProtection="1">
      <alignment horizontal="left"/>
    </xf>
    <xf numFmtId="4" fontId="40" fillId="0" borderId="0" xfId="0" applyNumberFormat="1" applyFont="1" applyFill="1" applyBorder="1" applyAlignment="1" applyProtection="1">
      <alignment horizontal="right"/>
    </xf>
    <xf numFmtId="4" fontId="39" fillId="0" borderId="2" xfId="0" applyNumberFormat="1" applyFont="1" applyFill="1" applyBorder="1" applyAlignment="1" applyProtection="1">
      <alignment horizontal="right"/>
    </xf>
    <xf numFmtId="4" fontId="41" fillId="0" borderId="0" xfId="0" applyNumberFormat="1" applyFont="1" applyFill="1" applyBorder="1" applyAlignment="1" applyProtection="1">
      <alignment horizontal="left" vertical="center" wrapText="1"/>
    </xf>
    <xf numFmtId="4" fontId="35" fillId="0" borderId="7" xfId="0" applyNumberFormat="1" applyFont="1" applyFill="1" applyBorder="1" applyAlignment="1" applyProtection="1">
      <alignment horizontal="right"/>
    </xf>
    <xf numFmtId="0" fontId="40" fillId="0" borderId="0" xfId="0" applyNumberFormat="1" applyFont="1" applyFill="1" applyBorder="1" applyAlignment="1" applyProtection="1">
      <alignment horizontal="left" vertical="center"/>
    </xf>
    <xf numFmtId="14" fontId="40" fillId="0" borderId="0" xfId="0" applyNumberFormat="1" applyFont="1" applyFill="1" applyBorder="1" applyAlignment="1" applyProtection="1">
      <alignment horizontal="left" vertical="center"/>
    </xf>
    <xf numFmtId="0" fontId="39" fillId="0" borderId="0" xfId="0" applyNumberFormat="1" applyFont="1" applyFill="1" applyBorder="1" applyAlignment="1" applyProtection="1">
      <alignment horizontal="left"/>
    </xf>
    <xf numFmtId="0" fontId="36" fillId="0" borderId="0" xfId="0" applyFont="1" applyAlignment="1">
      <alignment horizontal="center"/>
    </xf>
    <xf numFmtId="49" fontId="21" fillId="0" borderId="0" xfId="0" applyNumberFormat="1" applyFont="1" applyFill="1" applyBorder="1" applyAlignment="1">
      <alignment wrapText="1"/>
    </xf>
    <xf numFmtId="0" fontId="24" fillId="0" borderId="9"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7" xfId="0" applyFont="1" applyFill="1" applyBorder="1" applyAlignment="1">
      <alignment horizontal="center" vertical="center" wrapText="1"/>
    </xf>
    <xf numFmtId="49" fontId="21" fillId="0" borderId="0" xfId="0" applyNumberFormat="1" applyFont="1" applyFill="1" applyBorder="1" applyAlignment="1">
      <alignment horizontal="left" wrapText="1"/>
    </xf>
    <xf numFmtId="0" fontId="37" fillId="0" borderId="0" xfId="0" applyFont="1" applyFill="1" applyAlignment="1">
      <alignment horizontal="center" vertical="center"/>
    </xf>
    <xf numFmtId="0" fontId="2" fillId="0" borderId="15"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right" vertical="center"/>
    </xf>
    <xf numFmtId="0" fontId="0" fillId="0" borderId="0" xfId="0" applyFill="1" applyAlignment="1">
      <alignment horizontal="right" vertical="center"/>
    </xf>
    <xf numFmtId="0" fontId="0" fillId="0" borderId="0" xfId="0" applyAlignment="1">
      <alignment horizontal="center" vertical="center"/>
    </xf>
    <xf numFmtId="0" fontId="2" fillId="0" borderId="0" xfId="0" applyFont="1" applyFill="1" applyAlignment="1">
      <alignment horizontal="center"/>
    </xf>
    <xf numFmtId="0" fontId="0" fillId="0" borderId="0" xfId="0" applyAlignment="1">
      <alignment horizontal="center"/>
    </xf>
    <xf numFmtId="0" fontId="0" fillId="0" borderId="0" xfId="0" applyAlignment="1"/>
    <xf numFmtId="0" fontId="2" fillId="0" borderId="15" xfId="0" applyFont="1" applyFill="1" applyBorder="1" applyAlignment="1">
      <alignment horizontal="center"/>
    </xf>
    <xf numFmtId="0" fontId="0" fillId="0" borderId="15" xfId="0" applyBorder="1" applyAlignment="1"/>
    <xf numFmtId="0" fontId="18" fillId="0" borderId="16" xfId="0" applyFont="1" applyBorder="1" applyAlignment="1">
      <alignment vertical="center" wrapText="1"/>
    </xf>
    <xf numFmtId="0" fontId="38" fillId="0" borderId="16" xfId="0" applyFont="1" applyBorder="1" applyAlignment="1">
      <alignment vertical="center" wrapText="1"/>
    </xf>
    <xf numFmtId="0" fontId="24" fillId="0" borderId="2" xfId="0" applyFont="1" applyBorder="1" applyAlignment="1">
      <alignment horizontal="left" vertical="top" wrapText="1"/>
    </xf>
    <xf numFmtId="49" fontId="26" fillId="0" borderId="2" xfId="0" applyNumberFormat="1" applyFont="1" applyBorder="1" applyAlignment="1">
      <alignment horizontal="left" vertical="top" wrapText="1"/>
    </xf>
    <xf numFmtId="0" fontId="32" fillId="0" borderId="2" xfId="0" applyFont="1" applyBorder="1" applyAlignment="1">
      <alignment horizontal="center" vertical="top"/>
    </xf>
    <xf numFmtId="0" fontId="23" fillId="0" borderId="2" xfId="0" applyFont="1" applyBorder="1" applyAlignment="1">
      <alignment horizontal="left" vertical="center" wrapText="1"/>
    </xf>
    <xf numFmtId="0" fontId="2" fillId="0" borderId="0" xfId="0" applyFont="1" applyFill="1" applyAlignment="1">
      <alignment horizontal="right"/>
    </xf>
    <xf numFmtId="0" fontId="0" fillId="0" borderId="0" xfId="0" applyAlignment="1">
      <alignment horizontal="right"/>
    </xf>
    <xf numFmtId="0" fontId="17" fillId="0" borderId="16" xfId="0" applyFont="1" applyBorder="1" applyAlignment="1">
      <alignment vertical="center" wrapText="1"/>
    </xf>
    <xf numFmtId="0" fontId="31" fillId="0" borderId="16" xfId="0" applyFont="1" applyBorder="1" applyAlignment="1"/>
    <xf numFmtId="0" fontId="32" fillId="0" borderId="6" xfId="0" applyFont="1" applyBorder="1" applyAlignment="1">
      <alignment horizontal="center" vertical="center"/>
    </xf>
    <xf numFmtId="0" fontId="0" fillId="0" borderId="8" xfId="0" applyBorder="1" applyAlignment="1">
      <alignment horizontal="center" vertical="center"/>
    </xf>
    <xf numFmtId="0" fontId="3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4"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27"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24" fillId="0" borderId="14" xfId="0" applyFont="1" applyBorder="1" applyAlignment="1">
      <alignment horizontal="center" vertical="center" wrapText="1"/>
    </xf>
    <xf numFmtId="0" fontId="9" fillId="0" borderId="2" xfId="0" applyFont="1" applyBorder="1" applyAlignment="1">
      <alignment horizontal="left" vertical="center" wrapText="1"/>
    </xf>
    <xf numFmtId="0" fontId="27" fillId="0" borderId="2" xfId="0" applyFont="1" applyBorder="1" applyAlignment="1">
      <alignment horizontal="left" vertical="center" wrapText="1"/>
    </xf>
    <xf numFmtId="0" fontId="8"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4" fillId="0" borderId="17" xfId="0" applyFont="1" applyBorder="1" applyAlignment="1">
      <alignment horizontal="center" vertical="center" wrapText="1"/>
    </xf>
    <xf numFmtId="0" fontId="27" fillId="0" borderId="2" xfId="0" applyFont="1" applyBorder="1" applyAlignment="1">
      <alignment horizontal="center" vertical="center"/>
    </xf>
    <xf numFmtId="0" fontId="12"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6" fillId="0" borderId="0" xfId="0" applyFont="1" applyAlignment="1">
      <alignment horizontal="center" vertical="center"/>
    </xf>
  </cellXfs>
  <cellStyles count="1">
    <cellStyle name="Normale"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M241"/>
  <sheetViews>
    <sheetView tabSelected="1" zoomScale="85" zoomScaleNormal="85" workbookViewId="0">
      <selection activeCell="C242" sqref="C242"/>
    </sheetView>
  </sheetViews>
  <sheetFormatPr defaultColWidth="9" defaultRowHeight="14.25"/>
  <cols>
    <col min="1" max="1" width="9" style="2"/>
    <col min="2" max="2" width="20.140625" style="2" customWidth="1"/>
    <col min="3" max="3" width="71.7109375" style="3" customWidth="1"/>
    <col min="4" max="4" width="12.28515625" style="9" customWidth="1"/>
    <col min="5" max="15" width="11.42578125" style="9" customWidth="1"/>
    <col min="16" max="16" width="17.140625" style="9" customWidth="1"/>
    <col min="17" max="17" width="12.42578125" style="9" customWidth="1"/>
    <col min="18" max="18" width="11.42578125" style="1" customWidth="1"/>
    <col min="19" max="19" width="13.5703125" style="1" customWidth="1"/>
    <col min="20" max="20" width="15" style="1" customWidth="1"/>
    <col min="21" max="21" width="17.7109375" style="1" bestFit="1" customWidth="1"/>
    <col min="22" max="22" width="15.7109375" style="1" customWidth="1"/>
    <col min="23" max="23" width="17.140625" style="1" customWidth="1"/>
    <col min="24" max="24" width="16.28515625" style="1" customWidth="1"/>
    <col min="25" max="25" width="17.5703125" style="1" customWidth="1"/>
    <col min="26" max="26" width="19.28515625" style="1" customWidth="1"/>
    <col min="27" max="27" width="28.28515625" style="1" bestFit="1" customWidth="1"/>
    <col min="28" max="28" width="31.7109375" style="1" bestFit="1" customWidth="1"/>
    <col min="29" max="29" width="25.28515625" style="1" bestFit="1" customWidth="1"/>
    <col min="30" max="30" width="21" style="1" bestFit="1" customWidth="1"/>
    <col min="31" max="31" width="27.85546875" style="1" bestFit="1" customWidth="1"/>
    <col min="32" max="32" width="32.7109375" style="1" bestFit="1" customWidth="1"/>
    <col min="33" max="33" width="32.28515625" style="1" bestFit="1" customWidth="1"/>
    <col min="34" max="34" width="31.140625" style="1" bestFit="1" customWidth="1"/>
    <col min="35" max="35" width="28.28515625" style="1" bestFit="1" customWidth="1"/>
    <col min="36" max="36" width="27.140625" style="1" customWidth="1"/>
    <col min="37" max="37" width="21.5703125" style="1" bestFit="1" customWidth="1"/>
    <col min="38" max="38" width="21" style="1" bestFit="1" customWidth="1"/>
    <col min="39" max="16384" width="9" style="1"/>
  </cols>
  <sheetData>
    <row r="1" spans="1:39" ht="14.25" customHeight="1">
      <c r="A1" s="141" t="s">
        <v>0</v>
      </c>
      <c r="B1" s="141"/>
      <c r="C1" s="141"/>
      <c r="D1" s="141"/>
      <c r="E1" s="141"/>
      <c r="F1" s="141"/>
      <c r="G1" s="141"/>
      <c r="H1" s="141"/>
      <c r="I1" s="141"/>
      <c r="J1" s="141"/>
      <c r="K1" s="141"/>
      <c r="L1" s="141"/>
      <c r="M1" s="141"/>
      <c r="N1" s="141"/>
      <c r="O1" s="141"/>
      <c r="P1" s="141"/>
      <c r="Q1" s="141"/>
    </row>
    <row r="2" spans="1:39" ht="14.25" customHeight="1">
      <c r="A2" s="141"/>
      <c r="B2" s="141"/>
      <c r="C2" s="141"/>
      <c r="D2" s="141"/>
      <c r="E2" s="141"/>
      <c r="F2" s="141"/>
      <c r="G2" s="141"/>
      <c r="H2" s="141"/>
      <c r="I2" s="141"/>
      <c r="J2" s="141"/>
      <c r="K2" s="141"/>
      <c r="L2" s="141"/>
      <c r="M2" s="141"/>
      <c r="N2" s="141"/>
      <c r="O2" s="141"/>
      <c r="P2" s="141"/>
      <c r="Q2" s="141"/>
    </row>
    <row r="3" spans="1:39" ht="14.25" customHeight="1">
      <c r="D3" s="4" t="s">
        <v>1</v>
      </c>
      <c r="E3" s="4" t="s">
        <v>1</v>
      </c>
      <c r="F3" s="4" t="s">
        <v>1</v>
      </c>
      <c r="G3" s="5" t="s">
        <v>2</v>
      </c>
      <c r="H3" s="5" t="s">
        <v>2</v>
      </c>
      <c r="I3" s="5" t="s">
        <v>2</v>
      </c>
      <c r="J3" s="5" t="s">
        <v>2</v>
      </c>
      <c r="K3" s="5" t="s">
        <v>2</v>
      </c>
      <c r="L3" s="5" t="s">
        <v>2</v>
      </c>
      <c r="M3" s="5" t="s">
        <v>2</v>
      </c>
      <c r="N3" s="5" t="s">
        <v>2</v>
      </c>
      <c r="O3" s="5" t="s">
        <v>2</v>
      </c>
      <c r="P3" s="5" t="s">
        <v>2</v>
      </c>
      <c r="Q3" s="5" t="s">
        <v>2</v>
      </c>
      <c r="R3" s="5" t="s">
        <v>2</v>
      </c>
      <c r="S3" s="5" t="s">
        <v>1</v>
      </c>
      <c r="T3" s="5" t="s">
        <v>2</v>
      </c>
      <c r="U3" s="5" t="s">
        <v>2</v>
      </c>
      <c r="V3" s="5" t="s">
        <v>2</v>
      </c>
      <c r="W3" s="5"/>
    </row>
    <row r="4" spans="1:39" ht="56.25" customHeight="1">
      <c r="A4" s="2" t="s">
        <v>3</v>
      </c>
      <c r="B4" s="2" t="s">
        <v>4</v>
      </c>
      <c r="C4" s="6" t="s">
        <v>5</v>
      </c>
      <c r="D4" s="10" t="s">
        <v>6</v>
      </c>
      <c r="E4" s="10" t="s">
        <v>7</v>
      </c>
      <c r="F4" s="10" t="s">
        <v>8</v>
      </c>
      <c r="G4" s="10" t="s">
        <v>9</v>
      </c>
      <c r="H4" s="10" t="s">
        <v>10</v>
      </c>
      <c r="I4" s="10" t="s">
        <v>11</v>
      </c>
      <c r="J4" s="10" t="s">
        <v>796</v>
      </c>
      <c r="K4" s="10" t="s">
        <v>797</v>
      </c>
      <c r="L4" s="10" t="s">
        <v>798</v>
      </c>
      <c r="M4" s="10" t="s">
        <v>12</v>
      </c>
      <c r="N4" s="10" t="s">
        <v>13</v>
      </c>
      <c r="O4" s="10" t="s">
        <v>14</v>
      </c>
      <c r="P4" s="10" t="s">
        <v>15</v>
      </c>
      <c r="Q4" s="10" t="s">
        <v>16</v>
      </c>
      <c r="R4" s="10" t="s">
        <v>17</v>
      </c>
      <c r="S4" s="10" t="s">
        <v>791</v>
      </c>
      <c r="T4" s="10" t="s">
        <v>805</v>
      </c>
      <c r="U4" s="10" t="s">
        <v>806</v>
      </c>
      <c r="V4" s="10" t="s">
        <v>807</v>
      </c>
      <c r="W4" s="10" t="s">
        <v>861</v>
      </c>
      <c r="X4" s="10" t="s">
        <v>862</v>
      </c>
      <c r="Y4" s="10" t="s">
        <v>839</v>
      </c>
      <c r="Z4" s="10" t="s">
        <v>840</v>
      </c>
    </row>
    <row r="5" spans="1:39" ht="14.25" customHeight="1">
      <c r="B5" s="2">
        <v>0</v>
      </c>
      <c r="C5" s="7" t="s">
        <v>18</v>
      </c>
      <c r="D5" s="40">
        <f>D9-D7-D8-D6</f>
        <v>510299.47999999917</v>
      </c>
      <c r="E5" s="41"/>
      <c r="F5" s="41"/>
      <c r="G5" s="41"/>
      <c r="H5" s="41"/>
      <c r="I5" s="41"/>
      <c r="J5" s="41"/>
      <c r="K5" s="41"/>
      <c r="L5" s="41"/>
      <c r="M5" s="41"/>
      <c r="N5" s="41"/>
      <c r="O5" s="41"/>
      <c r="P5" s="41"/>
      <c r="Q5" s="41"/>
      <c r="R5" s="41"/>
      <c r="S5" s="41"/>
      <c r="T5" s="41"/>
      <c r="U5" s="41"/>
      <c r="V5" s="41"/>
      <c r="W5" s="41"/>
      <c r="X5" s="41"/>
      <c r="Y5" s="41"/>
      <c r="Z5" s="41"/>
      <c r="AA5" s="42"/>
      <c r="AB5" s="42"/>
      <c r="AC5" s="42"/>
      <c r="AD5" s="42"/>
      <c r="AE5" s="42"/>
      <c r="AF5" s="42"/>
      <c r="AG5" s="42"/>
      <c r="AH5" s="42"/>
      <c r="AI5" s="42"/>
      <c r="AJ5" s="42"/>
      <c r="AK5" s="42"/>
      <c r="AL5" s="42"/>
      <c r="AM5" s="42"/>
    </row>
    <row r="6" spans="1:39" ht="14.25" customHeight="1">
      <c r="B6" s="2">
        <v>0</v>
      </c>
      <c r="C6" s="7" t="s">
        <v>19</v>
      </c>
      <c r="D6" s="132">
        <v>0</v>
      </c>
      <c r="E6" s="41"/>
      <c r="F6" s="41"/>
      <c r="G6" s="41"/>
      <c r="H6" s="41"/>
      <c r="I6" s="41"/>
      <c r="J6" s="41"/>
      <c r="K6" s="41"/>
      <c r="L6" s="41"/>
      <c r="M6" s="41"/>
      <c r="N6" s="41"/>
      <c r="O6" s="41"/>
      <c r="P6" s="41"/>
      <c r="Q6" s="41"/>
      <c r="R6" s="41"/>
      <c r="S6" s="41"/>
      <c r="T6" s="41"/>
      <c r="U6" s="41"/>
      <c r="V6" s="41"/>
      <c r="W6" s="41"/>
      <c r="X6" s="41"/>
      <c r="Y6" s="41"/>
      <c r="Z6" s="41"/>
      <c r="AA6" s="42"/>
      <c r="AB6" s="42"/>
      <c r="AC6" s="42"/>
      <c r="AD6" s="42"/>
      <c r="AE6" s="42"/>
      <c r="AF6" s="42"/>
      <c r="AG6" s="42"/>
      <c r="AH6" s="42"/>
      <c r="AI6" s="42"/>
      <c r="AJ6" s="42"/>
      <c r="AK6" s="42"/>
      <c r="AL6" s="42"/>
      <c r="AM6" s="42"/>
    </row>
    <row r="7" spans="1:39" ht="14.25" customHeight="1">
      <c r="B7" s="2">
        <v>0</v>
      </c>
      <c r="C7" s="7" t="s">
        <v>20</v>
      </c>
      <c r="D7" s="132">
        <v>0</v>
      </c>
      <c r="E7" s="41"/>
      <c r="F7" s="41"/>
      <c r="G7" s="41"/>
      <c r="H7" s="41"/>
      <c r="I7" s="41"/>
      <c r="J7" s="41"/>
      <c r="K7" s="41"/>
      <c r="L7" s="41"/>
      <c r="M7" s="41"/>
      <c r="N7" s="41"/>
      <c r="O7" s="41"/>
      <c r="P7" s="41"/>
      <c r="Q7" s="41"/>
      <c r="R7" s="41"/>
      <c r="S7" s="41"/>
      <c r="T7" s="41"/>
      <c r="U7" s="41"/>
      <c r="V7" s="41"/>
      <c r="W7" s="41"/>
      <c r="X7" s="41"/>
      <c r="Y7" s="41"/>
      <c r="Z7" s="41"/>
      <c r="AA7" s="42"/>
      <c r="AB7" s="42"/>
      <c r="AC7" s="42"/>
      <c r="AD7" s="42"/>
      <c r="AE7" s="42"/>
      <c r="AF7" s="42"/>
      <c r="AG7" s="42"/>
      <c r="AH7" s="42"/>
      <c r="AI7" s="42"/>
      <c r="AJ7" s="42"/>
      <c r="AK7" s="42"/>
      <c r="AL7" s="42"/>
      <c r="AM7" s="42"/>
    </row>
    <row r="8" spans="1:39" ht="14.25" customHeight="1">
      <c r="B8" s="8">
        <v>0</v>
      </c>
      <c r="C8" s="7" t="s">
        <v>21</v>
      </c>
      <c r="D8" s="132">
        <v>0</v>
      </c>
      <c r="E8" s="41"/>
      <c r="F8" s="41"/>
      <c r="G8" s="41"/>
      <c r="H8" s="41"/>
      <c r="I8" s="41"/>
      <c r="J8" s="41"/>
      <c r="K8" s="41"/>
      <c r="L8" s="41"/>
      <c r="M8" s="41"/>
      <c r="N8" s="41"/>
      <c r="O8" s="41"/>
      <c r="P8" s="41"/>
      <c r="Q8" s="41"/>
      <c r="R8" s="41"/>
      <c r="S8" s="41"/>
      <c r="T8" s="41"/>
      <c r="U8" s="41"/>
      <c r="V8" s="41"/>
      <c r="W8" s="41"/>
      <c r="X8" s="41"/>
      <c r="Y8" s="41"/>
      <c r="Z8" s="41"/>
      <c r="AA8" s="42"/>
      <c r="AB8" s="42"/>
      <c r="AC8" s="42"/>
      <c r="AD8" s="42"/>
      <c r="AE8" s="42"/>
      <c r="AF8" s="42"/>
      <c r="AG8" s="42"/>
      <c r="AH8" s="42"/>
      <c r="AI8" s="42"/>
      <c r="AJ8" s="42"/>
      <c r="AK8" s="42"/>
      <c r="AL8" s="42"/>
      <c r="AM8" s="42"/>
    </row>
    <row r="9" spans="1:39" ht="14.45" customHeight="1">
      <c r="B9" s="8">
        <v>0</v>
      </c>
      <c r="C9" s="7" t="s">
        <v>22</v>
      </c>
      <c r="D9" s="40">
        <f>AF9+AD9-AL9+AC9-AK9+AA9-AI9-AG9-AB9+AB10+AB11-AE9+AE10+AE11</f>
        <v>510299.47999999917</v>
      </c>
      <c r="E9" s="41"/>
      <c r="F9" s="41"/>
      <c r="G9" s="41"/>
      <c r="H9" s="41"/>
      <c r="I9" s="41"/>
      <c r="J9" s="41"/>
      <c r="K9" s="41"/>
      <c r="L9" s="41"/>
      <c r="M9" s="41"/>
      <c r="N9" s="41"/>
      <c r="O9" s="41"/>
      <c r="P9" s="41"/>
      <c r="Q9" s="41"/>
      <c r="R9" s="41"/>
      <c r="S9" s="41"/>
      <c r="T9" s="41"/>
      <c r="U9" s="41"/>
      <c r="V9" s="41"/>
      <c r="W9" s="41"/>
      <c r="X9" s="41"/>
      <c r="Y9" s="41"/>
      <c r="Z9" s="41"/>
      <c r="AA9" s="133">
        <v>229946.82</v>
      </c>
      <c r="AB9" s="134">
        <v>0</v>
      </c>
      <c r="AC9" s="134">
        <v>3836038.01</v>
      </c>
      <c r="AD9" s="134">
        <v>709226.42</v>
      </c>
      <c r="AE9" s="134">
        <v>0</v>
      </c>
      <c r="AF9" s="134">
        <v>2557248.48</v>
      </c>
      <c r="AG9" s="134">
        <v>1103334.28</v>
      </c>
      <c r="AH9" s="134">
        <v>777674.43</v>
      </c>
      <c r="AI9" s="134">
        <v>1854540.66</v>
      </c>
      <c r="AJ9" s="42"/>
      <c r="AK9" s="134">
        <v>3304659.72</v>
      </c>
      <c r="AL9" s="134">
        <v>561708.47</v>
      </c>
      <c r="AM9" s="42"/>
    </row>
    <row r="10" spans="1:39" ht="14.25" customHeight="1">
      <c r="B10" s="8">
        <v>0</v>
      </c>
      <c r="C10" s="7" t="s">
        <v>23</v>
      </c>
      <c r="D10" s="132">
        <v>38161.64</v>
      </c>
      <c r="E10" s="132">
        <v>0</v>
      </c>
      <c r="F10" s="132">
        <v>0</v>
      </c>
      <c r="G10" s="41"/>
      <c r="H10" s="41"/>
      <c r="I10" s="41"/>
      <c r="J10" s="41"/>
      <c r="K10" s="41"/>
      <c r="L10" s="41"/>
      <c r="M10" s="41"/>
      <c r="N10" s="41"/>
      <c r="O10" s="41"/>
      <c r="P10" s="41"/>
      <c r="Q10" s="41"/>
      <c r="R10" s="41"/>
      <c r="S10" s="41"/>
      <c r="T10" s="41"/>
      <c r="U10" s="41"/>
      <c r="V10" s="41"/>
      <c r="W10" s="41"/>
      <c r="X10" s="41"/>
      <c r="Y10" s="41"/>
      <c r="Z10" s="41"/>
      <c r="AA10" s="42"/>
      <c r="AB10" s="134">
        <v>2085.88</v>
      </c>
      <c r="AC10" s="42"/>
      <c r="AD10" s="42"/>
      <c r="AE10" s="134">
        <v>-3</v>
      </c>
      <c r="AF10" s="42"/>
      <c r="AG10" s="42"/>
      <c r="AH10" s="42"/>
      <c r="AI10" s="42"/>
      <c r="AJ10" s="42"/>
      <c r="AK10" s="42"/>
      <c r="AL10" s="42"/>
      <c r="AM10" s="42"/>
    </row>
    <row r="11" spans="1:39" ht="24" customHeight="1">
      <c r="B11" s="8">
        <v>0</v>
      </c>
      <c r="C11" s="7" t="s">
        <v>24</v>
      </c>
      <c r="D11" s="132">
        <v>35709.83</v>
      </c>
      <c r="E11" s="132">
        <v>0</v>
      </c>
      <c r="F11" s="132">
        <v>0</v>
      </c>
      <c r="G11" s="41"/>
      <c r="H11" s="41"/>
      <c r="I11" s="41"/>
      <c r="J11" s="41"/>
      <c r="K11" s="41"/>
      <c r="L11" s="41"/>
      <c r="M11" s="41"/>
      <c r="N11" s="41"/>
      <c r="O11" s="41"/>
      <c r="P11" s="41"/>
      <c r="Q11" s="41"/>
      <c r="R11" s="41"/>
      <c r="S11" s="41"/>
      <c r="T11" s="41"/>
      <c r="U11" s="41"/>
      <c r="V11" s="41"/>
      <c r="W11" s="41"/>
      <c r="X11" s="41"/>
      <c r="Y11" s="41"/>
      <c r="Z11" s="41"/>
      <c r="AA11" s="42"/>
      <c r="AB11" s="134">
        <v>0</v>
      </c>
      <c r="AC11" s="42"/>
      <c r="AD11" s="42"/>
      <c r="AE11" s="134">
        <v>0</v>
      </c>
      <c r="AF11" s="42"/>
      <c r="AG11" s="42"/>
      <c r="AH11" s="42"/>
      <c r="AI11" s="42"/>
      <c r="AJ11" s="42"/>
      <c r="AK11" s="42"/>
      <c r="AL11" s="42"/>
      <c r="AM11" s="42"/>
    </row>
    <row r="12" spans="1:39" ht="14.25" customHeight="1">
      <c r="B12" s="8">
        <v>0</v>
      </c>
      <c r="C12" s="7" t="s">
        <v>25</v>
      </c>
      <c r="D12" s="132">
        <v>1065172.6399999999</v>
      </c>
      <c r="E12" s="132">
        <v>0</v>
      </c>
      <c r="F12" s="132">
        <v>0</v>
      </c>
      <c r="G12" s="41"/>
      <c r="H12" s="41"/>
      <c r="I12" s="41"/>
      <c r="J12" s="41"/>
      <c r="K12" s="41"/>
      <c r="L12" s="41"/>
      <c r="M12" s="41"/>
      <c r="N12" s="41"/>
      <c r="O12" s="41"/>
      <c r="P12" s="41"/>
      <c r="Q12" s="41"/>
      <c r="R12" s="41"/>
      <c r="S12" s="41"/>
      <c r="T12" s="41"/>
      <c r="U12" s="41"/>
      <c r="V12" s="41"/>
      <c r="W12" s="41"/>
      <c r="X12" s="41"/>
      <c r="Y12" s="41"/>
      <c r="Z12" s="41"/>
      <c r="AA12" s="85"/>
      <c r="AB12" s="85"/>
      <c r="AC12" s="85"/>
      <c r="AD12" s="85"/>
      <c r="AE12" s="85"/>
      <c r="AF12" s="85"/>
      <c r="AG12" s="85"/>
      <c r="AH12" s="85"/>
      <c r="AI12" s="85"/>
      <c r="AJ12" s="85"/>
      <c r="AK12" s="85"/>
      <c r="AL12" s="85"/>
      <c r="AM12" s="85"/>
    </row>
    <row r="13" spans="1:39" ht="24" customHeight="1">
      <c r="B13" s="8">
        <v>0</v>
      </c>
      <c r="C13" s="7" t="s">
        <v>26</v>
      </c>
      <c r="D13" s="40">
        <f>D10+D12-AA13</f>
        <v>0</v>
      </c>
      <c r="E13" s="40">
        <f>E10+E12-AB13</f>
        <v>0</v>
      </c>
      <c r="F13" s="40">
        <f>F10+F12-AC13</f>
        <v>0</v>
      </c>
      <c r="G13" s="41"/>
      <c r="H13" s="41"/>
      <c r="I13" s="41"/>
      <c r="J13" s="41"/>
      <c r="K13" s="41"/>
      <c r="L13" s="41"/>
      <c r="M13" s="41"/>
      <c r="N13" s="41"/>
      <c r="O13" s="41"/>
      <c r="P13" s="41"/>
      <c r="Q13" s="41"/>
      <c r="R13" s="41"/>
      <c r="S13" s="41"/>
      <c r="T13" s="41"/>
      <c r="U13" s="41"/>
      <c r="V13" s="41"/>
      <c r="W13" s="41"/>
      <c r="X13" s="41"/>
      <c r="Y13" s="41"/>
      <c r="Z13" s="41"/>
      <c r="AA13" s="132">
        <v>1103334.28</v>
      </c>
      <c r="AB13" s="132">
        <v>0</v>
      </c>
      <c r="AC13" s="132">
        <v>0</v>
      </c>
      <c r="AD13" s="44" t="s">
        <v>27</v>
      </c>
      <c r="AE13" s="42"/>
      <c r="AF13" s="42"/>
      <c r="AG13" s="42"/>
      <c r="AH13" s="42"/>
      <c r="AI13" s="42"/>
      <c r="AJ13" s="42"/>
      <c r="AK13" s="42"/>
      <c r="AL13" s="42"/>
      <c r="AM13" s="42"/>
    </row>
    <row r="14" spans="1:39" ht="14.25" customHeight="1">
      <c r="B14" s="2" t="s">
        <v>28</v>
      </c>
      <c r="C14" s="7" t="s">
        <v>29</v>
      </c>
      <c r="D14" s="132">
        <v>854195.44</v>
      </c>
      <c r="E14" s="132">
        <v>854195.44</v>
      </c>
      <c r="F14" s="132">
        <v>854195.44</v>
      </c>
      <c r="G14" s="132">
        <v>862489.53</v>
      </c>
      <c r="H14" s="132">
        <v>844227.89</v>
      </c>
      <c r="I14" s="132">
        <v>846545.35</v>
      </c>
      <c r="J14" s="132">
        <v>680651.3</v>
      </c>
      <c r="K14" s="132">
        <v>675039.04</v>
      </c>
      <c r="L14" s="132">
        <v>635798.86</v>
      </c>
      <c r="M14" s="132">
        <v>1239895.74</v>
      </c>
      <c r="N14" s="132">
        <v>1188509.71</v>
      </c>
      <c r="O14" s="132">
        <v>1196847.4099999999</v>
      </c>
      <c r="P14" s="132">
        <v>852893.92</v>
      </c>
      <c r="Q14" s="132">
        <v>847148.84</v>
      </c>
      <c r="R14" s="132">
        <v>847110.11</v>
      </c>
      <c r="S14" s="132">
        <v>1285883.4099999999</v>
      </c>
      <c r="T14" s="132">
        <v>875508.21</v>
      </c>
      <c r="U14" s="132">
        <v>835756.63</v>
      </c>
      <c r="V14" s="132">
        <v>765398.39</v>
      </c>
      <c r="W14" s="41">
        <f>IF($D$238=1,(I14+0),(Y14+0))</f>
        <v>837819.03</v>
      </c>
      <c r="X14" s="41">
        <f>IF($D$238=1,(V14+0),(Z14+0))</f>
        <v>802864.89</v>
      </c>
      <c r="Y14" s="132">
        <v>837819.03</v>
      </c>
      <c r="Z14" s="132">
        <v>802864.89</v>
      </c>
      <c r="AA14" s="42"/>
      <c r="AB14" s="42"/>
      <c r="AC14" s="42"/>
      <c r="AD14" s="42"/>
      <c r="AE14" s="42"/>
      <c r="AF14" s="42"/>
      <c r="AG14" s="42"/>
      <c r="AH14" s="42"/>
      <c r="AI14" s="42"/>
      <c r="AJ14" s="42"/>
      <c r="AK14" s="42"/>
      <c r="AL14" s="42"/>
      <c r="AM14" s="42"/>
    </row>
    <row r="15" spans="1:39" ht="14.25" customHeight="1">
      <c r="B15" s="2" t="s">
        <v>30</v>
      </c>
      <c r="C15" s="7" t="s">
        <v>31</v>
      </c>
      <c r="D15" s="40"/>
      <c r="E15" s="41"/>
      <c r="F15" s="41"/>
      <c r="G15" s="132">
        <v>655462.11</v>
      </c>
      <c r="H15" s="132">
        <v>637391.31000000006</v>
      </c>
      <c r="I15" s="132">
        <v>634179.15</v>
      </c>
      <c r="J15" s="135">
        <v>473623.88</v>
      </c>
      <c r="K15" s="135">
        <v>468202.46</v>
      </c>
      <c r="L15" s="135">
        <v>431918.72</v>
      </c>
      <c r="M15" s="132">
        <v>1013781.29</v>
      </c>
      <c r="N15" s="132">
        <v>973885.14</v>
      </c>
      <c r="O15" s="132">
        <v>976493.22</v>
      </c>
      <c r="P15" s="132">
        <v>640920.17000000004</v>
      </c>
      <c r="Q15" s="132">
        <v>640312.26</v>
      </c>
      <c r="R15" s="132">
        <v>634543.91</v>
      </c>
      <c r="S15" s="132">
        <v>1052457.98</v>
      </c>
      <c r="T15" s="132">
        <v>662128.07999999996</v>
      </c>
      <c r="U15" s="132">
        <v>628920.05000000005</v>
      </c>
      <c r="V15" s="132">
        <v>561518.25</v>
      </c>
      <c r="W15" s="41">
        <f>IF($D$238=1,(I15+0),(Y15+0))</f>
        <v>632020.51</v>
      </c>
      <c r="X15" s="41">
        <f>IF($D$238=1,(V15+0),(Z15+0))</f>
        <v>585562.06999999995</v>
      </c>
      <c r="Y15" s="132">
        <v>632020.51</v>
      </c>
      <c r="Z15" s="135">
        <v>585562.06999999995</v>
      </c>
      <c r="AA15" s="42"/>
      <c r="AB15" s="42"/>
      <c r="AC15" s="42"/>
      <c r="AD15" s="42"/>
      <c r="AE15" s="42"/>
      <c r="AF15" s="42"/>
      <c r="AG15" s="42"/>
      <c r="AH15" s="42"/>
      <c r="AI15" s="42"/>
      <c r="AJ15" s="42"/>
      <c r="AK15" s="42"/>
      <c r="AL15" s="42"/>
      <c r="AM15" s="42"/>
    </row>
    <row r="16" spans="1:39" ht="14.25" customHeight="1">
      <c r="B16" s="2" t="s">
        <v>32</v>
      </c>
      <c r="C16" s="7" t="s">
        <v>33</v>
      </c>
      <c r="D16" s="40"/>
      <c r="E16" s="41"/>
      <c r="F16" s="41"/>
      <c r="G16" s="132">
        <v>0</v>
      </c>
      <c r="H16" s="132">
        <v>0</v>
      </c>
      <c r="I16" s="132">
        <v>0</v>
      </c>
      <c r="J16" s="135">
        <v>0</v>
      </c>
      <c r="K16" s="135">
        <v>0</v>
      </c>
      <c r="L16" s="135">
        <v>0</v>
      </c>
      <c r="M16" s="132">
        <v>0</v>
      </c>
      <c r="N16" s="132">
        <v>0</v>
      </c>
      <c r="O16" s="132">
        <v>0</v>
      </c>
      <c r="P16" s="132">
        <v>0</v>
      </c>
      <c r="Q16" s="132">
        <v>0</v>
      </c>
      <c r="R16" s="132">
        <v>0</v>
      </c>
      <c r="S16" s="132">
        <v>0</v>
      </c>
      <c r="T16" s="132">
        <v>0</v>
      </c>
      <c r="U16" s="132">
        <v>0</v>
      </c>
      <c r="V16" s="132">
        <v>0</v>
      </c>
      <c r="W16" s="41">
        <f>IF($D$238=1,(I16+0),(Y16+0))</f>
        <v>0</v>
      </c>
      <c r="X16" s="41">
        <f>IF($D$238=1,(V16+0),(Z16+0))</f>
        <v>0</v>
      </c>
      <c r="Y16" s="132">
        <v>0</v>
      </c>
      <c r="Z16" s="135">
        <v>0</v>
      </c>
      <c r="AA16" s="42"/>
      <c r="AB16" s="42"/>
      <c r="AC16" s="42"/>
      <c r="AD16" s="42"/>
      <c r="AE16" s="42"/>
      <c r="AF16" s="42"/>
      <c r="AG16" s="42"/>
      <c r="AH16" s="42"/>
      <c r="AI16" s="42"/>
      <c r="AJ16" s="42"/>
      <c r="AK16" s="42"/>
      <c r="AL16" s="42"/>
      <c r="AM16" s="42"/>
    </row>
    <row r="17" spans="1:39" ht="14.25" customHeight="1">
      <c r="B17" s="2" t="s">
        <v>34</v>
      </c>
      <c r="C17" s="7" t="s">
        <v>35</v>
      </c>
      <c r="D17" s="132">
        <v>1561382.54</v>
      </c>
      <c r="E17" s="132">
        <v>1561382.54</v>
      </c>
      <c r="F17" s="132">
        <v>1561382.54</v>
      </c>
      <c r="G17" s="132">
        <v>1320511.46</v>
      </c>
      <c r="H17" s="132">
        <v>1352893.62</v>
      </c>
      <c r="I17" s="132">
        <v>1631575.29</v>
      </c>
      <c r="J17" s="132">
        <v>1303437.8899999999</v>
      </c>
      <c r="K17" s="132">
        <v>1256641.6100000001</v>
      </c>
      <c r="L17" s="132">
        <v>1578102.91</v>
      </c>
      <c r="M17" s="132">
        <v>1484646.87</v>
      </c>
      <c r="N17" s="132">
        <v>1356223.92</v>
      </c>
      <c r="O17" s="132">
        <v>1715850.88</v>
      </c>
      <c r="P17" s="132">
        <v>1325055.33</v>
      </c>
      <c r="Q17" s="132">
        <v>1338863.8700000001</v>
      </c>
      <c r="R17" s="132">
        <v>1619493.87</v>
      </c>
      <c r="S17" s="132">
        <v>1615159.42</v>
      </c>
      <c r="T17" s="132">
        <v>1462108.03</v>
      </c>
      <c r="U17" s="132">
        <v>1270638.98</v>
      </c>
      <c r="V17" s="132">
        <v>1674155.42</v>
      </c>
      <c r="W17" s="41">
        <f>IF($D$238=1,(I17+0),(Y17+0))</f>
        <v>1283205.1599999999</v>
      </c>
      <c r="X17" s="41">
        <f>IF($D$238=1,(V17+0),(Z17+0))</f>
        <v>1192871.23</v>
      </c>
      <c r="Y17" s="132">
        <v>1283205.1599999999</v>
      </c>
      <c r="Z17" s="132">
        <v>1192871.23</v>
      </c>
      <c r="AA17" s="42"/>
      <c r="AB17" s="42"/>
      <c r="AC17" s="42"/>
      <c r="AD17" s="42"/>
      <c r="AE17" s="42"/>
      <c r="AF17" s="42"/>
      <c r="AG17" s="42"/>
      <c r="AH17" s="42"/>
      <c r="AI17" s="42"/>
      <c r="AJ17" s="42"/>
      <c r="AK17" s="42"/>
      <c r="AL17" s="42"/>
      <c r="AM17" s="42"/>
    </row>
    <row r="18" spans="1:39" ht="14.25" customHeight="1">
      <c r="B18" s="2" t="s">
        <v>36</v>
      </c>
      <c r="C18" s="7" t="s">
        <v>37</v>
      </c>
      <c r="D18" s="132">
        <v>295789.86</v>
      </c>
      <c r="E18" s="132">
        <v>295789.86</v>
      </c>
      <c r="F18" s="132">
        <v>295789.86</v>
      </c>
      <c r="G18" s="132">
        <v>268835.98</v>
      </c>
      <c r="H18" s="132">
        <v>273632.11</v>
      </c>
      <c r="I18" s="132">
        <v>207350.31</v>
      </c>
      <c r="J18" s="132">
        <v>228238.73</v>
      </c>
      <c r="K18" s="132">
        <v>240655.35999999999</v>
      </c>
      <c r="L18" s="132">
        <v>170329.75</v>
      </c>
      <c r="M18" s="132">
        <v>328937.07</v>
      </c>
      <c r="N18" s="132">
        <v>332358.15000000002</v>
      </c>
      <c r="O18" s="132">
        <v>286017.25</v>
      </c>
      <c r="P18" s="132">
        <v>283495.96999999997</v>
      </c>
      <c r="Q18" s="132">
        <v>282797.39</v>
      </c>
      <c r="R18" s="132">
        <v>251920.65</v>
      </c>
      <c r="S18" s="132">
        <v>333970.61</v>
      </c>
      <c r="T18" s="132">
        <v>258966.6</v>
      </c>
      <c r="U18" s="132">
        <v>292044.90000000002</v>
      </c>
      <c r="V18" s="132">
        <v>204548.33</v>
      </c>
      <c r="W18" s="41">
        <f>IF($D$238=1,(I18+0),(Y18+0))</f>
        <v>259798.15</v>
      </c>
      <c r="X18" s="41">
        <f>IF($D$238=1,(V18+0),(Z18+0))</f>
        <v>257970.01</v>
      </c>
      <c r="Y18" s="132">
        <v>259798.15</v>
      </c>
      <c r="Z18" s="132">
        <v>257970.01</v>
      </c>
      <c r="AA18" s="42"/>
      <c r="AB18" s="42"/>
      <c r="AC18" s="42"/>
      <c r="AD18" s="42"/>
      <c r="AE18" s="42"/>
      <c r="AF18" s="42"/>
      <c r="AG18" s="42"/>
      <c r="AH18" s="42"/>
      <c r="AI18" s="42"/>
      <c r="AJ18" s="42"/>
      <c r="AK18" s="42"/>
      <c r="AL18" s="42"/>
      <c r="AM18" s="42"/>
    </row>
    <row r="19" spans="1:39" ht="24" customHeight="1">
      <c r="B19" s="2" t="s">
        <v>38</v>
      </c>
      <c r="C19" s="7" t="s">
        <v>39</v>
      </c>
      <c r="D19" s="132">
        <v>0</v>
      </c>
      <c r="E19" s="132">
        <v>0</v>
      </c>
      <c r="F19" s="132">
        <v>0</v>
      </c>
      <c r="G19" s="41"/>
      <c r="H19" s="41"/>
      <c r="I19" s="41"/>
      <c r="J19" s="41"/>
      <c r="K19" s="41"/>
      <c r="L19" s="41"/>
      <c r="M19" s="41"/>
      <c r="N19" s="41"/>
      <c r="O19" s="41"/>
      <c r="P19" s="41"/>
      <c r="Q19" s="41"/>
      <c r="R19" s="41"/>
      <c r="S19" s="41"/>
      <c r="T19" s="41"/>
      <c r="U19" s="41"/>
      <c r="V19" s="41"/>
      <c r="W19" s="41"/>
      <c r="X19" s="41"/>
      <c r="Y19" s="41"/>
      <c r="Z19" s="41"/>
      <c r="AA19" s="42"/>
      <c r="AB19" s="42"/>
      <c r="AC19" s="42"/>
      <c r="AD19" s="42"/>
      <c r="AE19" s="42"/>
      <c r="AF19" s="42"/>
      <c r="AG19" s="42"/>
      <c r="AH19" s="42"/>
      <c r="AI19" s="42"/>
      <c r="AJ19" s="42"/>
      <c r="AK19" s="42"/>
      <c r="AL19" s="42"/>
      <c r="AM19" s="42"/>
    </row>
    <row r="20" spans="1:39" ht="24" customHeight="1">
      <c r="B20" s="2" t="s">
        <v>40</v>
      </c>
      <c r="C20" s="7" t="s">
        <v>41</v>
      </c>
      <c r="D20" s="132">
        <v>0</v>
      </c>
      <c r="E20" s="132">
        <v>0</v>
      </c>
      <c r="F20" s="132">
        <v>0</v>
      </c>
      <c r="G20" s="41"/>
      <c r="H20" s="41"/>
      <c r="I20" s="41"/>
      <c r="J20" s="41"/>
      <c r="K20" s="41"/>
      <c r="L20" s="41"/>
      <c r="M20" s="41"/>
      <c r="N20" s="41"/>
      <c r="O20" s="41"/>
      <c r="P20" s="41"/>
      <c r="Q20" s="41"/>
      <c r="R20" s="41"/>
      <c r="S20" s="41"/>
      <c r="T20" s="41"/>
      <c r="U20" s="41"/>
      <c r="V20" s="41"/>
      <c r="W20" s="41"/>
      <c r="X20" s="41"/>
      <c r="Y20" s="41"/>
      <c r="Z20" s="41"/>
      <c r="AA20" s="42"/>
      <c r="AB20" s="42"/>
      <c r="AC20" s="42"/>
      <c r="AD20" s="42"/>
      <c r="AE20" s="42"/>
      <c r="AF20" s="42"/>
      <c r="AG20" s="42"/>
      <c r="AH20" s="42"/>
      <c r="AI20" s="42"/>
      <c r="AJ20" s="42"/>
      <c r="AK20" s="42"/>
      <c r="AL20" s="42"/>
      <c r="AM20" s="42"/>
    </row>
    <row r="21" spans="1:39" ht="24" customHeight="1">
      <c r="B21" s="2" t="s">
        <v>42</v>
      </c>
      <c r="C21" s="7" t="s">
        <v>43</v>
      </c>
      <c r="D21" s="132">
        <v>0</v>
      </c>
      <c r="E21" s="132">
        <v>0</v>
      </c>
      <c r="F21" s="132">
        <v>0</v>
      </c>
      <c r="G21" s="41"/>
      <c r="H21" s="41"/>
      <c r="I21" s="41"/>
      <c r="J21" s="41"/>
      <c r="K21" s="41"/>
      <c r="L21" s="41"/>
      <c r="M21" s="41"/>
      <c r="N21" s="41"/>
      <c r="O21" s="41"/>
      <c r="P21" s="41"/>
      <c r="Q21" s="41"/>
      <c r="R21" s="41"/>
      <c r="S21" s="41"/>
      <c r="T21" s="41"/>
      <c r="U21" s="41"/>
      <c r="V21" s="41"/>
      <c r="W21" s="41"/>
      <c r="X21" s="41"/>
      <c r="Y21" s="41"/>
      <c r="Z21" s="41"/>
      <c r="AA21" s="42"/>
      <c r="AB21" s="42"/>
      <c r="AC21" s="42"/>
      <c r="AD21" s="42"/>
      <c r="AE21" s="42"/>
      <c r="AF21" s="42"/>
      <c r="AG21" s="42"/>
      <c r="AH21" s="42"/>
      <c r="AI21" s="42"/>
      <c r="AJ21" s="42"/>
      <c r="AK21" s="42"/>
      <c r="AL21" s="42"/>
      <c r="AM21" s="42"/>
    </row>
    <row r="22" spans="1:39" ht="14.25" customHeight="1">
      <c r="B22" s="2" t="s">
        <v>44</v>
      </c>
      <c r="C22" s="7" t="s">
        <v>45</v>
      </c>
      <c r="D22" s="132">
        <v>0</v>
      </c>
      <c r="E22" s="132">
        <v>0</v>
      </c>
      <c r="F22" s="132">
        <v>0</v>
      </c>
      <c r="G22" s="41"/>
      <c r="H22" s="41"/>
      <c r="I22" s="41"/>
      <c r="J22" s="41"/>
      <c r="K22" s="41"/>
      <c r="L22" s="41"/>
      <c r="M22" s="41"/>
      <c r="N22" s="41"/>
      <c r="O22" s="41"/>
      <c r="P22" s="41"/>
      <c r="Q22" s="41"/>
      <c r="R22" s="41"/>
      <c r="S22" s="41"/>
      <c r="T22" s="41"/>
      <c r="U22" s="41"/>
      <c r="V22" s="41"/>
      <c r="W22" s="41"/>
      <c r="X22" s="41"/>
      <c r="Y22" s="41"/>
      <c r="Z22" s="41"/>
      <c r="AA22" s="42"/>
      <c r="AB22" s="42"/>
      <c r="AC22" s="42"/>
      <c r="AD22" s="42"/>
      <c r="AE22" s="42"/>
      <c r="AF22" s="42"/>
      <c r="AG22" s="42"/>
      <c r="AH22" s="42"/>
      <c r="AI22" s="42"/>
      <c r="AJ22" s="42"/>
      <c r="AK22" s="42"/>
      <c r="AL22" s="42"/>
      <c r="AM22" s="42"/>
    </row>
    <row r="23" spans="1:39" ht="14.25" customHeight="1">
      <c r="B23" s="2" t="s">
        <v>46</v>
      </c>
      <c r="C23" s="7" t="s">
        <v>47</v>
      </c>
      <c r="D23" s="132">
        <v>0</v>
      </c>
      <c r="E23" s="132">
        <v>0</v>
      </c>
      <c r="F23" s="132">
        <v>0</v>
      </c>
      <c r="G23" s="41"/>
      <c r="H23" s="41"/>
      <c r="I23" s="41"/>
      <c r="J23" s="41"/>
      <c r="K23" s="41"/>
      <c r="L23" s="41"/>
      <c r="M23" s="41"/>
      <c r="N23" s="41"/>
      <c r="O23" s="41"/>
      <c r="P23" s="41"/>
      <c r="Q23" s="41"/>
      <c r="R23" s="41"/>
      <c r="S23" s="41"/>
      <c r="T23" s="41"/>
      <c r="U23" s="41"/>
      <c r="V23" s="41"/>
      <c r="W23" s="41"/>
      <c r="X23" s="41"/>
      <c r="Y23" s="41"/>
      <c r="Z23" s="41"/>
      <c r="AA23" s="42"/>
      <c r="AB23" s="42"/>
      <c r="AC23" s="42"/>
      <c r="AD23" s="42"/>
      <c r="AE23" s="42"/>
      <c r="AF23" s="42"/>
      <c r="AG23" s="42"/>
      <c r="AH23" s="42"/>
      <c r="AI23" s="42"/>
      <c r="AJ23" s="42"/>
      <c r="AK23" s="42"/>
      <c r="AL23" s="42"/>
      <c r="AM23" s="42"/>
    </row>
    <row r="24" spans="1:39" ht="14.25" customHeight="1">
      <c r="B24" s="2" t="s">
        <v>48</v>
      </c>
      <c r="C24" s="7" t="s">
        <v>49</v>
      </c>
      <c r="D24" s="132">
        <v>0</v>
      </c>
      <c r="E24" s="132">
        <v>0</v>
      </c>
      <c r="F24" s="132">
        <v>0</v>
      </c>
      <c r="G24" s="41"/>
      <c r="H24" s="41"/>
      <c r="I24" s="41"/>
      <c r="J24" s="41"/>
      <c r="K24" s="41"/>
      <c r="L24" s="41"/>
      <c r="M24" s="41"/>
      <c r="N24" s="41"/>
      <c r="O24" s="41"/>
      <c r="P24" s="41"/>
      <c r="Q24" s="41"/>
      <c r="R24" s="41"/>
      <c r="S24" s="41"/>
      <c r="T24" s="41"/>
      <c r="U24" s="41"/>
      <c r="V24" s="41"/>
      <c r="W24" s="41"/>
      <c r="X24" s="41"/>
      <c r="Y24" s="41"/>
      <c r="Z24" s="41"/>
      <c r="AA24" s="42"/>
      <c r="AB24" s="42"/>
      <c r="AC24" s="42"/>
      <c r="AD24" s="42"/>
      <c r="AE24" s="42"/>
      <c r="AF24" s="42"/>
      <c r="AG24" s="42"/>
      <c r="AH24" s="42"/>
      <c r="AI24" s="42"/>
      <c r="AJ24" s="42"/>
      <c r="AK24" s="42"/>
      <c r="AL24" s="42"/>
      <c r="AM24" s="42"/>
    </row>
    <row r="25" spans="1:39" ht="14.25" customHeight="1">
      <c r="B25" s="2" t="s">
        <v>50</v>
      </c>
      <c r="C25" s="7" t="s">
        <v>51</v>
      </c>
      <c r="D25" s="132">
        <v>0</v>
      </c>
      <c r="E25" s="132">
        <v>0</v>
      </c>
      <c r="F25" s="132">
        <v>0</v>
      </c>
      <c r="G25" s="41"/>
      <c r="H25" s="41"/>
      <c r="I25" s="41"/>
      <c r="J25" s="41"/>
      <c r="K25" s="41"/>
      <c r="L25" s="41"/>
      <c r="M25" s="41"/>
      <c r="N25" s="41"/>
      <c r="O25" s="41"/>
      <c r="P25" s="41"/>
      <c r="Q25" s="41"/>
      <c r="R25" s="41"/>
      <c r="S25" s="41"/>
      <c r="T25" s="41"/>
      <c r="U25" s="41"/>
      <c r="V25" s="41"/>
      <c r="W25" s="41"/>
      <c r="X25" s="41"/>
      <c r="Y25" s="41"/>
      <c r="Z25" s="41"/>
      <c r="AA25" s="42"/>
      <c r="AB25" s="42"/>
      <c r="AC25" s="42"/>
      <c r="AD25" s="42"/>
      <c r="AE25" s="42"/>
      <c r="AF25" s="42"/>
      <c r="AG25" s="42"/>
      <c r="AH25" s="42"/>
      <c r="AI25" s="42"/>
      <c r="AJ25" s="42"/>
      <c r="AK25" s="42"/>
      <c r="AL25" s="42"/>
      <c r="AM25" s="42"/>
    </row>
    <row r="26" spans="1:39" ht="15" customHeight="1">
      <c r="B26" s="2" t="s">
        <v>52</v>
      </c>
      <c r="C26" s="7" t="s">
        <v>53</v>
      </c>
      <c r="D26" s="132">
        <v>487164.57</v>
      </c>
      <c r="E26" s="132">
        <v>487164.57</v>
      </c>
      <c r="F26" s="132">
        <v>487164.57</v>
      </c>
      <c r="G26" s="41"/>
      <c r="H26" s="41"/>
      <c r="I26" s="41"/>
      <c r="J26" s="41"/>
      <c r="K26" s="41"/>
      <c r="L26" s="41"/>
      <c r="M26" s="41"/>
      <c r="N26" s="41"/>
      <c r="O26" s="41"/>
      <c r="P26" s="41"/>
      <c r="Q26" s="41"/>
      <c r="R26" s="41"/>
      <c r="S26" s="41"/>
      <c r="T26" s="41"/>
      <c r="U26" s="41"/>
      <c r="V26" s="41"/>
      <c r="W26" s="41"/>
      <c r="X26" s="41"/>
      <c r="Y26" s="41"/>
      <c r="Z26" s="41"/>
      <c r="AA26" s="42"/>
      <c r="AB26" s="42"/>
      <c r="AC26" s="42"/>
      <c r="AD26" s="42"/>
      <c r="AE26" s="116"/>
      <c r="AF26" s="116"/>
      <c r="AG26" s="116"/>
      <c r="AH26" s="42"/>
      <c r="AI26" s="42"/>
      <c r="AJ26" s="42"/>
      <c r="AK26" s="42"/>
      <c r="AL26" s="42"/>
      <c r="AM26" s="42"/>
    </row>
    <row r="27" spans="1:39" ht="15" customHeight="1">
      <c r="B27" s="2" t="s">
        <v>54</v>
      </c>
      <c r="C27" s="7" t="s">
        <v>55</v>
      </c>
      <c r="D27" s="132">
        <v>0</v>
      </c>
      <c r="E27" s="132">
        <v>0</v>
      </c>
      <c r="F27" s="132">
        <v>0</v>
      </c>
      <c r="G27" s="41"/>
      <c r="H27" s="41"/>
      <c r="I27" s="41"/>
      <c r="J27" s="41"/>
      <c r="K27" s="41"/>
      <c r="L27" s="41"/>
      <c r="M27" s="41"/>
      <c r="N27" s="41"/>
      <c r="O27" s="41"/>
      <c r="P27" s="41"/>
      <c r="Q27" s="41"/>
      <c r="R27" s="41"/>
      <c r="S27" s="41"/>
      <c r="T27" s="41"/>
      <c r="U27" s="41"/>
      <c r="V27" s="41"/>
      <c r="W27" s="41"/>
      <c r="X27" s="41"/>
      <c r="Y27" s="41"/>
      <c r="Z27" s="41"/>
      <c r="AA27" s="42"/>
      <c r="AB27" s="42"/>
      <c r="AC27" s="42"/>
      <c r="AD27" s="42"/>
      <c r="AE27" s="116"/>
      <c r="AF27" s="116"/>
      <c r="AG27" s="116"/>
      <c r="AH27" s="42"/>
      <c r="AI27" s="42"/>
      <c r="AJ27" s="42"/>
      <c r="AK27" s="42"/>
      <c r="AL27" s="42"/>
      <c r="AM27" s="42"/>
    </row>
    <row r="28" spans="1:39" ht="45" customHeight="1">
      <c r="B28" s="2" t="s">
        <v>808</v>
      </c>
      <c r="C28" s="7" t="s">
        <v>809</v>
      </c>
      <c r="D28" s="40">
        <f>D10-D31+D14+D17+D18+D19-D33-D73-D66+T28+W28-AB28+AE28</f>
        <v>42749.999999999796</v>
      </c>
      <c r="E28" s="40">
        <f>E10-E31+E14+E17+E18+E19-E33-E73-E66+U28+X28-AC28+AF28</f>
        <v>42749.999999999927</v>
      </c>
      <c r="F28" s="40">
        <f>F10-F31+F14+F17+F18+F19-F33-F73-F66+V28+AA28-AD28+AG28</f>
        <v>43430.000000000036</v>
      </c>
      <c r="G28" s="38"/>
      <c r="H28" s="38"/>
      <c r="I28" s="38"/>
      <c r="J28" s="38"/>
      <c r="K28" s="38"/>
      <c r="L28" s="38"/>
      <c r="M28" s="38"/>
      <c r="N28" s="38"/>
      <c r="O28" s="38"/>
      <c r="P28" s="38"/>
      <c r="Q28" s="38"/>
      <c r="R28" s="38"/>
      <c r="S28" s="38"/>
      <c r="T28" s="41"/>
      <c r="U28" s="41"/>
      <c r="V28" s="41"/>
      <c r="W28" s="41"/>
      <c r="X28" s="41"/>
      <c r="Y28" s="41"/>
      <c r="Z28" s="41"/>
      <c r="AA28" s="136">
        <v>0</v>
      </c>
      <c r="AB28" s="136">
        <v>0</v>
      </c>
      <c r="AC28" s="136">
        <v>0</v>
      </c>
      <c r="AD28" s="136">
        <v>0</v>
      </c>
      <c r="AE28" s="136">
        <v>0</v>
      </c>
      <c r="AF28" s="136">
        <v>0</v>
      </c>
      <c r="AG28" s="136">
        <v>0</v>
      </c>
      <c r="AH28" s="136">
        <v>0</v>
      </c>
      <c r="AI28" s="136">
        <v>0</v>
      </c>
      <c r="AJ28" s="136">
        <v>0</v>
      </c>
      <c r="AK28" s="136">
        <v>0</v>
      </c>
      <c r="AL28" s="136">
        <v>0</v>
      </c>
      <c r="AM28" s="39"/>
    </row>
    <row r="29" spans="1:39" ht="15" customHeight="1">
      <c r="C29" s="6"/>
      <c r="D29" s="4" t="s">
        <v>1</v>
      </c>
      <c r="E29" s="4" t="s">
        <v>1</v>
      </c>
      <c r="F29" s="4" t="s">
        <v>1</v>
      </c>
      <c r="G29" s="5" t="s">
        <v>56</v>
      </c>
      <c r="H29" s="5" t="s">
        <v>56</v>
      </c>
      <c r="I29" s="5" t="s">
        <v>56</v>
      </c>
      <c r="J29" s="5" t="s">
        <v>56</v>
      </c>
      <c r="K29" s="5" t="s">
        <v>56</v>
      </c>
      <c r="L29" s="5" t="s">
        <v>56</v>
      </c>
      <c r="M29" s="4" t="s">
        <v>1</v>
      </c>
      <c r="Q29" s="5" t="s">
        <v>1</v>
      </c>
      <c r="AC29" s="116"/>
      <c r="AD29" s="116"/>
      <c r="AE29" s="116"/>
    </row>
    <row r="30" spans="1:39" ht="45" customHeight="1">
      <c r="A30" s="2" t="s">
        <v>3</v>
      </c>
      <c r="B30" s="2" t="s">
        <v>4</v>
      </c>
      <c r="C30" s="6" t="s">
        <v>5</v>
      </c>
      <c r="D30" s="10" t="s">
        <v>57</v>
      </c>
      <c r="E30" s="10" t="s">
        <v>58</v>
      </c>
      <c r="F30" s="10" t="s">
        <v>59</v>
      </c>
      <c r="G30" s="10"/>
      <c r="H30" s="10"/>
      <c r="I30" s="10"/>
      <c r="J30" s="10"/>
      <c r="K30" s="10"/>
      <c r="L30" s="10"/>
      <c r="M30" s="10" t="s">
        <v>60</v>
      </c>
      <c r="N30" s="11" t="s">
        <v>844</v>
      </c>
      <c r="O30" s="11" t="s">
        <v>843</v>
      </c>
      <c r="P30" s="11" t="s">
        <v>842</v>
      </c>
      <c r="Q30" s="10" t="s">
        <v>61</v>
      </c>
      <c r="R30" s="11" t="s">
        <v>62</v>
      </c>
      <c r="S30" s="11" t="s">
        <v>63</v>
      </c>
      <c r="T30" s="11" t="s">
        <v>64</v>
      </c>
      <c r="U30" s="11" t="s">
        <v>65</v>
      </c>
      <c r="V30" s="10" t="s">
        <v>799</v>
      </c>
      <c r="W30" s="10" t="s">
        <v>800</v>
      </c>
      <c r="X30" s="10" t="s">
        <v>801</v>
      </c>
      <c r="Y30" s="10" t="s">
        <v>802</v>
      </c>
      <c r="Z30" s="10" t="s">
        <v>803</v>
      </c>
      <c r="AA30" s="10" t="s">
        <v>804</v>
      </c>
      <c r="AB30" s="10" t="s">
        <v>813</v>
      </c>
      <c r="AC30" s="10" t="s">
        <v>814</v>
      </c>
      <c r="AD30" s="10" t="s">
        <v>815</v>
      </c>
      <c r="AE30" s="116"/>
    </row>
    <row r="31" spans="1:39" ht="15" customHeight="1">
      <c r="B31" s="2">
        <v>0</v>
      </c>
      <c r="C31" s="12" t="s">
        <v>66</v>
      </c>
      <c r="D31" s="132">
        <v>0</v>
      </c>
      <c r="E31" s="132">
        <v>0</v>
      </c>
      <c r="F31" s="132">
        <v>0</v>
      </c>
      <c r="G31" s="41"/>
      <c r="H31" s="41"/>
      <c r="I31" s="41"/>
      <c r="J31" s="41"/>
      <c r="K31" s="41"/>
      <c r="L31" s="41"/>
      <c r="M31" s="41"/>
      <c r="N31" s="41"/>
      <c r="O31" s="41"/>
      <c r="P31" s="41"/>
      <c r="Q31" s="41"/>
      <c r="R31" s="41"/>
      <c r="S31" s="41"/>
      <c r="T31" s="41"/>
      <c r="U31" s="41"/>
      <c r="V31" s="41"/>
      <c r="W31" s="41"/>
      <c r="X31" s="41"/>
      <c r="Y31" s="41"/>
      <c r="Z31" s="41"/>
      <c r="AA31" s="41"/>
      <c r="AB31" s="117"/>
      <c r="AC31" s="118"/>
      <c r="AD31" s="118"/>
      <c r="AE31" s="116"/>
    </row>
    <row r="32" spans="1:39" ht="28.5" customHeight="1">
      <c r="B32" s="2" t="s">
        <v>67</v>
      </c>
      <c r="C32" s="12" t="s">
        <v>68</v>
      </c>
      <c r="D32" s="132">
        <v>2671733.9500000002</v>
      </c>
      <c r="E32" s="132">
        <v>2637859.92</v>
      </c>
      <c r="F32" s="132">
        <v>2637171.0499999998</v>
      </c>
      <c r="G32" s="41"/>
      <c r="H32" s="41"/>
      <c r="I32" s="41"/>
      <c r="J32" s="41"/>
      <c r="K32" s="41"/>
      <c r="L32" s="41"/>
      <c r="M32" s="41"/>
      <c r="N32" s="41"/>
      <c r="O32" s="41"/>
      <c r="P32" s="41"/>
      <c r="Q32" s="41"/>
      <c r="R32" s="41"/>
      <c r="S32" s="41"/>
      <c r="T32" s="41"/>
      <c r="U32" s="41"/>
      <c r="V32" s="41"/>
      <c r="W32" s="41"/>
      <c r="X32" s="41"/>
      <c r="Y32" s="41"/>
      <c r="Z32" s="41"/>
      <c r="AA32" s="41"/>
      <c r="AB32" s="117"/>
      <c r="AC32" s="118"/>
      <c r="AD32" s="118"/>
      <c r="AE32" s="116"/>
    </row>
    <row r="33" spans="2:31" ht="15" customHeight="1">
      <c r="B33" s="2" t="s">
        <v>69</v>
      </c>
      <c r="C33" s="12" t="s">
        <v>70</v>
      </c>
      <c r="D33" s="132">
        <v>2671733.9500000002</v>
      </c>
      <c r="E33" s="132">
        <v>2637859.92</v>
      </c>
      <c r="F33" s="132">
        <v>2637171.0499999998</v>
      </c>
      <c r="G33" s="41"/>
      <c r="H33" s="41"/>
      <c r="I33" s="41"/>
      <c r="J33" s="41"/>
      <c r="K33" s="41"/>
      <c r="L33" s="41"/>
      <c r="M33" s="41"/>
      <c r="N33" s="41"/>
      <c r="O33" s="41"/>
      <c r="P33" s="41"/>
      <c r="Q33" s="41"/>
      <c r="R33" s="41"/>
      <c r="S33" s="41"/>
      <c r="T33" s="41"/>
      <c r="U33" s="41"/>
      <c r="V33" s="132">
        <v>2198958.62</v>
      </c>
      <c r="W33" s="132">
        <v>2285927.19</v>
      </c>
      <c r="X33" s="132">
        <v>2528940.2000000002</v>
      </c>
      <c r="Y33" s="132">
        <v>2096241.9</v>
      </c>
      <c r="Z33" s="132">
        <v>2279672.16</v>
      </c>
      <c r="AA33" s="132">
        <v>2233906.46</v>
      </c>
      <c r="AB33" s="117"/>
      <c r="AC33" s="118"/>
      <c r="AD33" s="118"/>
      <c r="AE33" s="116"/>
    </row>
    <row r="34" spans="2:31" ht="15" customHeight="1">
      <c r="B34" s="2" t="s">
        <v>71</v>
      </c>
      <c r="C34" s="12" t="s">
        <v>72</v>
      </c>
      <c r="D34" s="132">
        <v>633300.16</v>
      </c>
      <c r="E34" s="132">
        <v>599609.97</v>
      </c>
      <c r="F34" s="132">
        <v>599610.06999999995</v>
      </c>
      <c r="G34" s="41"/>
      <c r="H34" s="41"/>
      <c r="I34" s="41"/>
      <c r="J34" s="41"/>
      <c r="K34" s="41"/>
      <c r="L34" s="41"/>
      <c r="M34" s="41"/>
      <c r="N34" s="41"/>
      <c r="O34" s="41"/>
      <c r="P34" s="41"/>
      <c r="Q34" s="41"/>
      <c r="R34" s="41"/>
      <c r="S34" s="41"/>
      <c r="T34" s="41"/>
      <c r="U34" s="41"/>
      <c r="V34" s="41"/>
      <c r="W34" s="41"/>
      <c r="X34" s="41"/>
      <c r="Y34" s="41"/>
      <c r="Z34" s="41"/>
      <c r="AA34" s="41"/>
      <c r="AB34" s="117"/>
      <c r="AC34" s="118"/>
      <c r="AD34" s="118"/>
      <c r="AE34" s="116"/>
    </row>
    <row r="35" spans="2:31" ht="24" customHeight="1">
      <c r="B35" s="2" t="s">
        <v>73</v>
      </c>
      <c r="C35" s="12" t="s">
        <v>74</v>
      </c>
      <c r="D35" s="132">
        <v>61743.28</v>
      </c>
      <c r="E35" s="132">
        <v>31753.9</v>
      </c>
      <c r="F35" s="132">
        <v>31753.9</v>
      </c>
      <c r="G35" s="41"/>
      <c r="H35" s="41"/>
      <c r="I35" s="41"/>
      <c r="J35" s="41"/>
      <c r="K35" s="41"/>
      <c r="L35" s="41"/>
      <c r="M35" s="41"/>
      <c r="N35" s="41"/>
      <c r="O35" s="41"/>
      <c r="P35" s="41"/>
      <c r="Q35" s="41"/>
      <c r="R35" s="41"/>
      <c r="S35" s="41"/>
      <c r="T35" s="41"/>
      <c r="U35" s="41"/>
      <c r="V35" s="41"/>
      <c r="W35" s="41"/>
      <c r="X35" s="41"/>
      <c r="Y35" s="41"/>
      <c r="Z35" s="41"/>
      <c r="AA35" s="41"/>
      <c r="AB35" s="117"/>
      <c r="AC35" s="118"/>
      <c r="AD35" s="118"/>
      <c r="AE35" s="116"/>
    </row>
    <row r="36" spans="2:31" ht="24" customHeight="1">
      <c r="B36" s="2" t="s">
        <v>75</v>
      </c>
      <c r="C36" s="12" t="s">
        <v>76</v>
      </c>
      <c r="D36" s="132">
        <v>3647.33</v>
      </c>
      <c r="E36" s="132">
        <v>262.39999999999998</v>
      </c>
      <c r="F36" s="132">
        <v>262.5</v>
      </c>
      <c r="G36" s="41"/>
      <c r="H36" s="41"/>
      <c r="I36" s="41"/>
      <c r="J36" s="41"/>
      <c r="K36" s="41"/>
      <c r="L36" s="41"/>
      <c r="M36" s="41"/>
      <c r="N36" s="41"/>
      <c r="O36" s="41"/>
      <c r="P36" s="41"/>
      <c r="Q36" s="41"/>
      <c r="R36" s="41"/>
      <c r="S36" s="41"/>
      <c r="T36" s="41"/>
      <c r="U36" s="41"/>
      <c r="V36" s="41"/>
      <c r="W36" s="41"/>
      <c r="X36" s="41"/>
      <c r="Y36" s="41"/>
      <c r="Z36" s="41"/>
      <c r="AA36" s="41"/>
      <c r="AB36" s="117"/>
      <c r="AC36" s="118"/>
      <c r="AD36" s="118"/>
      <c r="AE36" s="116"/>
    </row>
    <row r="37" spans="2:31" ht="15" customHeight="1">
      <c r="B37" s="2" t="s">
        <v>77</v>
      </c>
      <c r="C37" s="12" t="s">
        <v>78</v>
      </c>
      <c r="D37" s="132">
        <v>0</v>
      </c>
      <c r="E37" s="132">
        <v>0</v>
      </c>
      <c r="F37" s="132">
        <v>0</v>
      </c>
      <c r="G37" s="41"/>
      <c r="H37" s="41"/>
      <c r="I37" s="41"/>
      <c r="J37" s="41"/>
      <c r="K37" s="41"/>
      <c r="L37" s="41"/>
      <c r="M37" s="41"/>
      <c r="N37" s="41"/>
      <c r="O37" s="41"/>
      <c r="P37" s="41"/>
      <c r="Q37" s="41"/>
      <c r="R37" s="41"/>
      <c r="S37" s="41"/>
      <c r="T37" s="41"/>
      <c r="U37" s="41"/>
      <c r="V37" s="41"/>
      <c r="W37" s="41"/>
      <c r="X37" s="41"/>
      <c r="Y37" s="41"/>
      <c r="Z37" s="41"/>
      <c r="AA37" s="41"/>
      <c r="AB37" s="117"/>
      <c r="AC37" s="118"/>
      <c r="AD37" s="118"/>
      <c r="AE37" s="116"/>
    </row>
    <row r="38" spans="2:31" ht="15" customHeight="1">
      <c r="B38" s="2" t="s">
        <v>79</v>
      </c>
      <c r="C38" s="12" t="s">
        <v>80</v>
      </c>
      <c r="D38" s="132">
        <v>0</v>
      </c>
      <c r="E38" s="132">
        <v>0</v>
      </c>
      <c r="F38" s="132">
        <v>0</v>
      </c>
      <c r="G38" s="41"/>
      <c r="H38" s="41"/>
      <c r="I38" s="41"/>
      <c r="J38" s="41"/>
      <c r="K38" s="41"/>
      <c r="L38" s="41"/>
      <c r="M38" s="41"/>
      <c r="N38" s="41"/>
      <c r="O38" s="41"/>
      <c r="P38" s="41"/>
      <c r="Q38" s="41"/>
      <c r="R38" s="41"/>
      <c r="S38" s="41"/>
      <c r="T38" s="41"/>
      <c r="U38" s="41"/>
      <c r="V38" s="41"/>
      <c r="W38" s="41"/>
      <c r="X38" s="41"/>
      <c r="Y38" s="41"/>
      <c r="Z38" s="41"/>
      <c r="AA38" s="41"/>
      <c r="AB38" s="117"/>
      <c r="AC38" s="118"/>
      <c r="AD38" s="118"/>
      <c r="AE38" s="116"/>
    </row>
    <row r="39" spans="2:31" ht="28.5" customHeight="1">
      <c r="B39" s="2" t="s">
        <v>81</v>
      </c>
      <c r="C39" s="12" t="s">
        <v>82</v>
      </c>
      <c r="D39" s="132">
        <v>0</v>
      </c>
      <c r="E39" s="132">
        <v>0</v>
      </c>
      <c r="F39" s="132">
        <v>0</v>
      </c>
      <c r="G39" s="41"/>
      <c r="H39" s="41"/>
      <c r="I39" s="41"/>
      <c r="J39" s="41"/>
      <c r="K39" s="41"/>
      <c r="L39" s="41"/>
      <c r="M39" s="41"/>
      <c r="N39" s="41"/>
      <c r="O39" s="41"/>
      <c r="P39" s="41"/>
      <c r="Q39" s="41"/>
      <c r="R39" s="41"/>
      <c r="S39" s="41"/>
      <c r="T39" s="41"/>
      <c r="U39" s="41"/>
      <c r="V39" s="41"/>
      <c r="W39" s="41"/>
      <c r="X39" s="41"/>
      <c r="Y39" s="41"/>
      <c r="Z39" s="41"/>
      <c r="AA39" s="41"/>
      <c r="AB39" s="117"/>
      <c r="AC39" s="118"/>
      <c r="AD39" s="118"/>
      <c r="AE39" s="116"/>
    </row>
    <row r="40" spans="2:31" ht="15" customHeight="1">
      <c r="B40" s="2" t="s">
        <v>83</v>
      </c>
      <c r="C40" s="12" t="s">
        <v>84</v>
      </c>
      <c r="D40" s="132">
        <v>42271.75</v>
      </c>
      <c r="E40" s="132">
        <v>40791.230000000003</v>
      </c>
      <c r="F40" s="132">
        <v>40791.230000000003</v>
      </c>
      <c r="G40" s="41"/>
      <c r="H40" s="41"/>
      <c r="I40" s="41"/>
      <c r="J40" s="41"/>
      <c r="K40" s="41"/>
      <c r="L40" s="41"/>
      <c r="M40" s="41"/>
      <c r="N40" s="41"/>
      <c r="O40" s="41"/>
      <c r="P40" s="41"/>
      <c r="Q40" s="41"/>
      <c r="R40" s="41"/>
      <c r="S40" s="41"/>
      <c r="T40" s="41"/>
      <c r="U40" s="41"/>
      <c r="V40" s="41"/>
      <c r="W40" s="41"/>
      <c r="X40" s="41"/>
      <c r="Y40" s="41"/>
      <c r="Z40" s="41"/>
      <c r="AA40" s="41"/>
      <c r="AB40" s="117"/>
      <c r="AC40" s="118"/>
      <c r="AD40" s="118"/>
      <c r="AE40" s="116"/>
    </row>
    <row r="41" spans="2:31" ht="15" customHeight="1">
      <c r="B41" s="2" t="s">
        <v>85</v>
      </c>
      <c r="C41" s="12" t="s">
        <v>86</v>
      </c>
      <c r="D41" s="132">
        <v>1143166.3600000001</v>
      </c>
      <c r="E41" s="132">
        <v>1145123.19</v>
      </c>
      <c r="F41" s="132">
        <v>1145123.0900000001</v>
      </c>
      <c r="G41" s="43"/>
      <c r="H41" s="41"/>
      <c r="I41" s="41"/>
      <c r="J41" s="41"/>
      <c r="K41" s="41"/>
      <c r="L41" s="41"/>
      <c r="M41" s="132">
        <v>350098.24</v>
      </c>
      <c r="N41" s="41"/>
      <c r="O41" s="41"/>
      <c r="P41" s="41"/>
      <c r="Q41" s="132">
        <v>1493264.6</v>
      </c>
      <c r="R41" s="41"/>
      <c r="S41" s="41"/>
      <c r="T41" s="41"/>
      <c r="U41" s="41"/>
      <c r="V41" s="41"/>
      <c r="W41" s="41"/>
      <c r="X41" s="41"/>
      <c r="Y41" s="41"/>
      <c r="Z41" s="41"/>
      <c r="AA41" s="41"/>
      <c r="AB41" s="117"/>
      <c r="AC41" s="118"/>
      <c r="AD41" s="118"/>
      <c r="AE41" s="116"/>
    </row>
    <row r="42" spans="2:31" ht="15" customHeight="1">
      <c r="B42" s="2" t="s">
        <v>87</v>
      </c>
      <c r="C42" s="12" t="s">
        <v>88</v>
      </c>
      <c r="D42" s="132">
        <v>32346.38</v>
      </c>
      <c r="E42" s="132">
        <v>32346.38</v>
      </c>
      <c r="F42" s="132">
        <v>32346.38</v>
      </c>
      <c r="G42" s="41"/>
      <c r="H42" s="41"/>
      <c r="I42" s="41"/>
      <c r="J42" s="41"/>
      <c r="K42" s="41"/>
      <c r="L42" s="41"/>
      <c r="M42" s="41"/>
      <c r="N42" s="41"/>
      <c r="O42" s="41"/>
      <c r="P42" s="41"/>
      <c r="Q42" s="41"/>
      <c r="R42" s="41"/>
      <c r="S42" s="41"/>
      <c r="T42" s="41"/>
      <c r="U42" s="41"/>
      <c r="V42" s="41"/>
      <c r="W42" s="41"/>
      <c r="X42" s="41"/>
      <c r="Y42" s="41"/>
      <c r="Z42" s="41"/>
      <c r="AA42" s="41"/>
      <c r="AB42" s="117"/>
      <c r="AC42" s="118"/>
      <c r="AD42" s="118"/>
      <c r="AE42" s="116"/>
    </row>
    <row r="43" spans="2:31" ht="15" customHeight="1">
      <c r="B43" s="2" t="s">
        <v>89</v>
      </c>
      <c r="C43" s="12" t="s">
        <v>90</v>
      </c>
      <c r="D43" s="132">
        <v>0</v>
      </c>
      <c r="E43" s="132">
        <v>0</v>
      </c>
      <c r="F43" s="132">
        <v>0</v>
      </c>
      <c r="G43" s="41"/>
      <c r="H43" s="41"/>
      <c r="I43" s="41"/>
      <c r="J43" s="41"/>
      <c r="K43" s="41"/>
      <c r="L43" s="41"/>
      <c r="M43" s="41"/>
      <c r="N43" s="41"/>
      <c r="O43" s="41"/>
      <c r="P43" s="41"/>
      <c r="Q43" s="41"/>
      <c r="R43" s="41"/>
      <c r="S43" s="41"/>
      <c r="T43" s="41"/>
      <c r="U43" s="41"/>
      <c r="V43" s="41"/>
      <c r="W43" s="41"/>
      <c r="X43" s="41"/>
      <c r="Y43" s="41"/>
      <c r="Z43" s="41"/>
      <c r="AA43" s="41"/>
      <c r="AB43" s="117"/>
      <c r="AC43" s="118"/>
      <c r="AD43" s="118"/>
      <c r="AE43" s="116"/>
    </row>
    <row r="44" spans="2:31" ht="28.5" customHeight="1">
      <c r="B44" s="2" t="s">
        <v>91</v>
      </c>
      <c r="C44" s="12" t="s">
        <v>92</v>
      </c>
      <c r="D44" s="132">
        <v>623781.31000000006</v>
      </c>
      <c r="E44" s="132">
        <v>619126.47</v>
      </c>
      <c r="F44" s="132">
        <v>619126.47</v>
      </c>
      <c r="G44" s="43"/>
      <c r="H44" s="41"/>
      <c r="I44" s="41"/>
      <c r="J44" s="41"/>
      <c r="K44" s="41"/>
      <c r="L44" s="41"/>
      <c r="M44" s="40"/>
      <c r="N44" s="41"/>
      <c r="O44" s="41"/>
      <c r="P44" s="41"/>
      <c r="Q44" s="41"/>
      <c r="R44" s="41"/>
      <c r="S44" s="41"/>
      <c r="T44" s="41"/>
      <c r="U44" s="41"/>
      <c r="V44" s="41"/>
      <c r="W44" s="41"/>
      <c r="X44" s="41"/>
      <c r="Y44" s="41"/>
      <c r="Z44" s="41"/>
      <c r="AA44" s="41"/>
      <c r="AB44" s="117"/>
      <c r="AC44" s="118"/>
      <c r="AD44" s="118"/>
      <c r="AE44" s="116"/>
    </row>
    <row r="45" spans="2:31" ht="28.5" customHeight="1">
      <c r="B45" s="2" t="s">
        <v>93</v>
      </c>
      <c r="C45" s="12" t="s">
        <v>94</v>
      </c>
      <c r="D45" s="132">
        <v>3000</v>
      </c>
      <c r="E45" s="132">
        <v>3000</v>
      </c>
      <c r="F45" s="132">
        <v>3000</v>
      </c>
      <c r="G45" s="41"/>
      <c r="H45" s="41"/>
      <c r="I45" s="41"/>
      <c r="J45" s="41"/>
      <c r="K45" s="41"/>
      <c r="L45" s="41"/>
      <c r="M45" s="41"/>
      <c r="N45" s="41"/>
      <c r="O45" s="41"/>
      <c r="P45" s="41"/>
      <c r="Q45" s="41"/>
      <c r="R45" s="41"/>
      <c r="S45" s="41"/>
      <c r="T45" s="41"/>
      <c r="U45" s="41"/>
      <c r="V45" s="41"/>
      <c r="W45" s="41"/>
      <c r="X45" s="41"/>
      <c r="Y45" s="41"/>
      <c r="Z45" s="41"/>
      <c r="AA45" s="41"/>
      <c r="AB45" s="117"/>
      <c r="AC45" s="118"/>
      <c r="AD45" s="118"/>
      <c r="AE45" s="116"/>
    </row>
    <row r="46" spans="2:31" ht="28.5" customHeight="1">
      <c r="B46" s="2" t="s">
        <v>95</v>
      </c>
      <c r="C46" s="12" t="s">
        <v>96</v>
      </c>
      <c r="D46" s="132">
        <v>0</v>
      </c>
      <c r="E46" s="132">
        <v>0</v>
      </c>
      <c r="F46" s="132">
        <v>0</v>
      </c>
      <c r="G46" s="41"/>
      <c r="H46" s="41"/>
      <c r="I46" s="41"/>
      <c r="J46" s="41"/>
      <c r="K46" s="41"/>
      <c r="L46" s="41"/>
      <c r="M46" s="41"/>
      <c r="N46" s="41"/>
      <c r="O46" s="41"/>
      <c r="P46" s="41"/>
      <c r="Q46" s="41"/>
      <c r="R46" s="41"/>
      <c r="S46" s="41"/>
      <c r="T46" s="41"/>
      <c r="U46" s="41"/>
      <c r="V46" s="41"/>
      <c r="W46" s="41"/>
      <c r="X46" s="41"/>
      <c r="Y46" s="41"/>
      <c r="Z46" s="41"/>
      <c r="AA46" s="41"/>
      <c r="AB46" s="117"/>
      <c r="AC46" s="118"/>
      <c r="AD46" s="118"/>
      <c r="AE46" s="116"/>
    </row>
    <row r="47" spans="2:31" ht="28.5" customHeight="1">
      <c r="B47" s="2" t="s">
        <v>97</v>
      </c>
      <c r="C47" s="12" t="s">
        <v>98</v>
      </c>
      <c r="D47" s="132">
        <v>88291.62</v>
      </c>
      <c r="E47" s="132">
        <v>88291.62</v>
      </c>
      <c r="F47" s="132">
        <v>88291.62</v>
      </c>
      <c r="G47" s="41"/>
      <c r="H47" s="41"/>
      <c r="I47" s="41"/>
      <c r="J47" s="41"/>
      <c r="K47" s="41"/>
      <c r="L47" s="41"/>
      <c r="M47" s="132">
        <v>15546.68</v>
      </c>
      <c r="N47" s="43"/>
      <c r="O47" s="41"/>
      <c r="P47" s="41"/>
      <c r="Q47" s="132">
        <v>103838.3</v>
      </c>
      <c r="R47" s="41"/>
      <c r="S47" s="41"/>
      <c r="T47" s="41"/>
      <c r="U47" s="41"/>
      <c r="V47" s="41"/>
      <c r="W47" s="41"/>
      <c r="X47" s="41"/>
      <c r="Y47" s="41"/>
      <c r="Z47" s="41"/>
      <c r="AA47" s="41"/>
      <c r="AB47" s="117"/>
      <c r="AC47" s="118"/>
      <c r="AD47" s="118"/>
      <c r="AE47" s="116"/>
    </row>
    <row r="48" spans="2:31" ht="28.5" customHeight="1">
      <c r="B48" s="2" t="s">
        <v>99</v>
      </c>
      <c r="C48" s="12" t="s">
        <v>100</v>
      </c>
      <c r="D48" s="132">
        <v>0</v>
      </c>
      <c r="E48" s="132">
        <v>0</v>
      </c>
      <c r="F48" s="132">
        <v>0</v>
      </c>
      <c r="G48" s="41"/>
      <c r="H48" s="41"/>
      <c r="I48" s="41"/>
      <c r="J48" s="41"/>
      <c r="K48" s="41"/>
      <c r="L48" s="41"/>
      <c r="M48" s="132">
        <v>0</v>
      </c>
      <c r="N48" s="41"/>
      <c r="O48" s="41"/>
      <c r="P48" s="41"/>
      <c r="Q48" s="132">
        <v>0</v>
      </c>
      <c r="R48" s="41"/>
      <c r="S48" s="41"/>
      <c r="T48" s="41"/>
      <c r="U48" s="41"/>
      <c r="V48" s="41"/>
      <c r="W48" s="41"/>
      <c r="X48" s="41"/>
      <c r="Y48" s="41"/>
      <c r="Z48" s="41"/>
      <c r="AA48" s="41"/>
      <c r="AB48" s="117"/>
      <c r="AC48" s="118"/>
      <c r="AD48" s="118"/>
      <c r="AE48" s="116"/>
    </row>
    <row r="49" spans="1:31" ht="28.5" customHeight="1">
      <c r="B49" s="2" t="s">
        <v>101</v>
      </c>
      <c r="C49" s="12" t="s">
        <v>102</v>
      </c>
      <c r="D49" s="132">
        <v>0</v>
      </c>
      <c r="E49" s="132">
        <v>0</v>
      </c>
      <c r="F49" s="132">
        <v>0</v>
      </c>
      <c r="G49" s="41"/>
      <c r="H49" s="41"/>
      <c r="I49" s="41"/>
      <c r="J49" s="41"/>
      <c r="K49" s="41"/>
      <c r="L49" s="41"/>
      <c r="M49" s="132">
        <v>0</v>
      </c>
      <c r="N49" s="41"/>
      <c r="O49" s="41"/>
      <c r="P49" s="41"/>
      <c r="Q49" s="132">
        <v>0</v>
      </c>
      <c r="R49" s="41"/>
      <c r="S49" s="41"/>
      <c r="T49" s="41"/>
      <c r="U49" s="41"/>
      <c r="V49" s="41"/>
      <c r="W49" s="41"/>
      <c r="X49" s="41"/>
      <c r="Y49" s="41"/>
      <c r="Z49" s="41"/>
      <c r="AA49" s="41"/>
      <c r="AB49" s="117"/>
      <c r="AC49" s="118"/>
      <c r="AD49" s="118"/>
      <c r="AE49" s="116"/>
    </row>
    <row r="50" spans="1:31" ht="15" customHeight="1">
      <c r="B50" s="2" t="s">
        <v>103</v>
      </c>
      <c r="C50" s="12" t="s">
        <v>104</v>
      </c>
      <c r="D50" s="132">
        <v>5320.07</v>
      </c>
      <c r="E50" s="132">
        <v>4659.92</v>
      </c>
      <c r="F50" s="132">
        <v>3971.05</v>
      </c>
      <c r="G50" s="41"/>
      <c r="H50" s="41"/>
      <c r="I50" s="41"/>
      <c r="J50" s="41"/>
      <c r="K50" s="41"/>
      <c r="L50" s="41"/>
      <c r="M50" s="41"/>
      <c r="N50" s="41"/>
      <c r="O50" s="41"/>
      <c r="P50" s="41"/>
      <c r="Q50" s="41"/>
      <c r="R50" s="41"/>
      <c r="S50" s="41"/>
      <c r="T50" s="41"/>
      <c r="U50" s="41"/>
      <c r="V50" s="41"/>
      <c r="W50" s="41"/>
      <c r="X50" s="41"/>
      <c r="Y50" s="41"/>
      <c r="Z50" s="41"/>
      <c r="AA50" s="41"/>
      <c r="AB50" s="117"/>
      <c r="AC50" s="118"/>
      <c r="AD50" s="118"/>
      <c r="AE50" s="116"/>
    </row>
    <row r="51" spans="1:31" ht="15" customHeight="1">
      <c r="B51" s="2" t="s">
        <v>105</v>
      </c>
      <c r="C51" s="12" t="s">
        <v>106</v>
      </c>
      <c r="D51" s="132">
        <v>0</v>
      </c>
      <c r="E51" s="132">
        <v>0</v>
      </c>
      <c r="F51" s="132">
        <v>0</v>
      </c>
      <c r="G51" s="41"/>
      <c r="H51" s="41"/>
      <c r="I51" s="41"/>
      <c r="J51" s="41"/>
      <c r="K51" s="41"/>
      <c r="L51" s="41"/>
      <c r="M51" s="41"/>
      <c r="N51" s="41"/>
      <c r="O51" s="41"/>
      <c r="P51" s="41"/>
      <c r="Q51" s="41"/>
      <c r="R51" s="41"/>
      <c r="S51" s="41"/>
      <c r="T51" s="41"/>
      <c r="U51" s="41"/>
      <c r="V51" s="41"/>
      <c r="W51" s="41"/>
      <c r="X51" s="41"/>
      <c r="Y51" s="41"/>
      <c r="Z51" s="41"/>
      <c r="AA51" s="41"/>
      <c r="AB51" s="117"/>
      <c r="AC51" s="118"/>
      <c r="AD51" s="118"/>
      <c r="AE51" s="116"/>
    </row>
    <row r="52" spans="1:31" ht="15" customHeight="1">
      <c r="B52" s="2" t="s">
        <v>107</v>
      </c>
      <c r="C52" s="12" t="s">
        <v>108</v>
      </c>
      <c r="D52" s="132">
        <v>0</v>
      </c>
      <c r="E52" s="132">
        <v>0</v>
      </c>
      <c r="F52" s="132">
        <v>0</v>
      </c>
      <c r="G52" s="41"/>
      <c r="H52" s="41"/>
      <c r="I52" s="41"/>
      <c r="J52" s="41"/>
      <c r="K52" s="41"/>
      <c r="L52" s="41"/>
      <c r="M52" s="41"/>
      <c r="N52" s="41"/>
      <c r="O52" s="41"/>
      <c r="P52" s="41"/>
      <c r="Q52" s="41"/>
      <c r="R52" s="41"/>
      <c r="S52" s="41"/>
      <c r="T52" s="41"/>
      <c r="U52" s="41"/>
      <c r="V52" s="41"/>
      <c r="W52" s="41"/>
      <c r="X52" s="41"/>
      <c r="Y52" s="41"/>
      <c r="Z52" s="41"/>
      <c r="AA52" s="41"/>
      <c r="AB52" s="117"/>
      <c r="AC52" s="118"/>
      <c r="AD52" s="118"/>
      <c r="AE52" s="116"/>
    </row>
    <row r="53" spans="1:31" ht="28.5" customHeight="1">
      <c r="A53" s="2" t="s">
        <v>109</v>
      </c>
      <c r="B53" s="2" t="s">
        <v>110</v>
      </c>
      <c r="C53" s="12" t="s">
        <v>111</v>
      </c>
      <c r="D53" s="132">
        <v>41159.370000000003</v>
      </c>
      <c r="E53" s="132">
        <v>41159.370000000003</v>
      </c>
      <c r="F53" s="132">
        <v>41159.370000000003</v>
      </c>
      <c r="G53" s="41"/>
      <c r="H53" s="41"/>
      <c r="I53" s="41"/>
      <c r="J53" s="41"/>
      <c r="K53" s="41"/>
      <c r="L53" s="41"/>
      <c r="M53" s="41"/>
      <c r="N53" s="41"/>
      <c r="O53" s="41"/>
      <c r="P53" s="41"/>
      <c r="Q53" s="41"/>
      <c r="R53" s="41"/>
      <c r="S53" s="41"/>
      <c r="T53" s="41"/>
      <c r="U53" s="41"/>
      <c r="V53" s="41"/>
      <c r="W53" s="41"/>
      <c r="X53" s="41"/>
      <c r="Y53" s="41"/>
      <c r="Z53" s="41"/>
      <c r="AA53" s="41"/>
      <c r="AB53" s="117"/>
      <c r="AC53" s="117"/>
      <c r="AD53" s="117"/>
    </row>
    <row r="54" spans="1:31" ht="14.25" customHeight="1">
      <c r="B54" s="2" t="s">
        <v>112</v>
      </c>
      <c r="C54" s="12" t="s">
        <v>113</v>
      </c>
      <c r="D54" s="132">
        <v>3644823.1</v>
      </c>
      <c r="E54" s="132">
        <v>904698.17</v>
      </c>
      <c r="F54" s="132">
        <v>1174062.56</v>
      </c>
      <c r="G54" s="41"/>
      <c r="H54" s="41"/>
      <c r="I54" s="41"/>
      <c r="J54" s="41"/>
      <c r="K54" s="41"/>
      <c r="L54" s="41"/>
      <c r="M54" s="41"/>
      <c r="N54" s="41"/>
      <c r="O54" s="41"/>
      <c r="P54" s="41"/>
      <c r="Q54" s="41"/>
      <c r="R54" s="41"/>
      <c r="S54" s="41"/>
      <c r="T54" s="41"/>
      <c r="U54" s="41"/>
      <c r="V54" s="41"/>
      <c r="W54" s="41"/>
      <c r="X54" s="41"/>
      <c r="Y54" s="41"/>
      <c r="Z54" s="41"/>
      <c r="AA54" s="41"/>
      <c r="AB54" s="117"/>
      <c r="AC54" s="117"/>
      <c r="AD54" s="117"/>
    </row>
    <row r="55" spans="1:31" ht="28.5" customHeight="1">
      <c r="B55" s="2" t="s">
        <v>114</v>
      </c>
      <c r="C55" s="12" t="s">
        <v>115</v>
      </c>
      <c r="D55" s="132">
        <v>3644823.1</v>
      </c>
      <c r="E55" s="132">
        <v>904698.17</v>
      </c>
      <c r="F55" s="132">
        <v>1174062.56</v>
      </c>
      <c r="G55" s="41"/>
      <c r="H55" s="41"/>
      <c r="I55" s="41"/>
      <c r="J55" s="41"/>
      <c r="K55" s="41"/>
      <c r="L55" s="41"/>
      <c r="M55" s="41"/>
      <c r="N55" s="41"/>
      <c r="O55" s="41"/>
      <c r="P55" s="41"/>
      <c r="Q55" s="41"/>
      <c r="R55" s="41"/>
      <c r="S55" s="41"/>
      <c r="T55" s="41"/>
      <c r="U55" s="41"/>
      <c r="V55" s="41"/>
      <c r="W55" s="41"/>
      <c r="X55" s="41"/>
      <c r="Y55" s="41"/>
      <c r="Z55" s="41"/>
      <c r="AA55" s="41"/>
      <c r="AB55" s="117"/>
      <c r="AC55" s="117"/>
      <c r="AD55" s="117"/>
    </row>
    <row r="56" spans="1:31" ht="28.5" customHeight="1">
      <c r="B56" s="2" t="s">
        <v>116</v>
      </c>
      <c r="C56" s="12" t="s">
        <v>117</v>
      </c>
      <c r="D56" s="132">
        <v>3583754.32</v>
      </c>
      <c r="E56" s="132">
        <v>777351.17</v>
      </c>
      <c r="F56" s="132">
        <v>663382.56000000006</v>
      </c>
      <c r="G56" s="41"/>
      <c r="H56" s="41"/>
      <c r="I56" s="41"/>
      <c r="J56" s="41"/>
      <c r="K56" s="41"/>
      <c r="L56" s="41"/>
      <c r="M56" s="132">
        <v>166165.98000000001</v>
      </c>
      <c r="N56" s="41"/>
      <c r="O56" s="41"/>
      <c r="P56" s="41"/>
      <c r="Q56" s="132">
        <v>3749920.3</v>
      </c>
      <c r="R56" s="41"/>
      <c r="S56" s="41"/>
      <c r="T56" s="41"/>
      <c r="U56" s="41"/>
      <c r="V56" s="41"/>
      <c r="W56" s="41"/>
      <c r="X56" s="41"/>
      <c r="Y56" s="41"/>
      <c r="Z56" s="41"/>
      <c r="AA56" s="41"/>
      <c r="AB56" s="135">
        <v>1065172.6399999999</v>
      </c>
      <c r="AC56" s="135">
        <v>0</v>
      </c>
      <c r="AD56" s="135">
        <v>0</v>
      </c>
    </row>
    <row r="57" spans="1:31" ht="14.25" customHeight="1">
      <c r="B57" s="2" t="s">
        <v>118</v>
      </c>
      <c r="C57" s="12" t="s">
        <v>119</v>
      </c>
      <c r="D57" s="132">
        <v>3583754.32</v>
      </c>
      <c r="E57" s="132">
        <v>777351.17</v>
      </c>
      <c r="F57" s="132">
        <v>663382.56000000006</v>
      </c>
      <c r="G57" s="41"/>
      <c r="H57" s="41"/>
      <c r="I57" s="41"/>
      <c r="J57" s="41"/>
      <c r="K57" s="41"/>
      <c r="L57" s="41"/>
      <c r="M57" s="132">
        <v>166165.98000000001</v>
      </c>
      <c r="N57" s="41"/>
      <c r="O57" s="41"/>
      <c r="P57" s="41"/>
      <c r="Q57" s="132">
        <v>3749920.3</v>
      </c>
      <c r="R57" s="41"/>
      <c r="S57" s="41"/>
      <c r="T57" s="41"/>
      <c r="U57" s="41"/>
      <c r="V57" s="41"/>
      <c r="W57" s="41"/>
      <c r="X57" s="41"/>
      <c r="Y57" s="41"/>
      <c r="Z57" s="41"/>
      <c r="AA57" s="41"/>
      <c r="AB57" s="117"/>
      <c r="AC57" s="117"/>
      <c r="AD57" s="117"/>
    </row>
    <row r="58" spans="1:31" ht="28.5" customHeight="1">
      <c r="B58" s="2" t="s">
        <v>120</v>
      </c>
      <c r="C58" s="12" t="s">
        <v>121</v>
      </c>
      <c r="D58" s="132">
        <v>6667</v>
      </c>
      <c r="E58" s="132">
        <v>6667</v>
      </c>
      <c r="F58" s="132">
        <v>0</v>
      </c>
      <c r="G58" s="41"/>
      <c r="H58" s="41"/>
      <c r="I58" s="41"/>
      <c r="J58" s="41"/>
      <c r="K58" s="41"/>
      <c r="L58" s="41"/>
      <c r="M58" s="41"/>
      <c r="N58" s="41"/>
      <c r="O58" s="41"/>
      <c r="P58" s="41"/>
      <c r="Q58" s="41"/>
      <c r="R58" s="41"/>
      <c r="S58" s="41"/>
      <c r="T58" s="41"/>
      <c r="U58" s="41"/>
      <c r="V58" s="41"/>
      <c r="W58" s="41"/>
      <c r="X58" s="41"/>
      <c r="Y58" s="41"/>
      <c r="Z58" s="41"/>
      <c r="AA58" s="41"/>
      <c r="AB58" s="135">
        <v>0</v>
      </c>
      <c r="AC58" s="135">
        <v>0</v>
      </c>
      <c r="AD58" s="135">
        <v>0</v>
      </c>
    </row>
    <row r="59" spans="1:31" ht="14.25" customHeight="1">
      <c r="B59" s="2" t="s">
        <v>122</v>
      </c>
      <c r="C59" s="12" t="s">
        <v>123</v>
      </c>
      <c r="D59" s="132">
        <v>6667</v>
      </c>
      <c r="E59" s="132">
        <v>6667</v>
      </c>
      <c r="F59" s="132">
        <v>0</v>
      </c>
      <c r="G59" s="41"/>
      <c r="H59" s="41"/>
      <c r="I59" s="41"/>
      <c r="J59" s="41"/>
      <c r="K59" s="41"/>
      <c r="L59" s="41"/>
      <c r="M59" s="41"/>
      <c r="N59" s="41"/>
      <c r="O59" s="41"/>
      <c r="P59" s="41"/>
      <c r="Q59" s="41"/>
      <c r="R59" s="41"/>
      <c r="S59" s="41"/>
      <c r="T59" s="41"/>
      <c r="U59" s="41"/>
      <c r="V59" s="41"/>
      <c r="W59" s="41"/>
      <c r="X59" s="41"/>
      <c r="Y59" s="41"/>
      <c r="Z59" s="41"/>
      <c r="AA59" s="41"/>
      <c r="AB59" s="117"/>
      <c r="AC59" s="117"/>
      <c r="AD59" s="117"/>
    </row>
    <row r="60" spans="1:31" ht="14.25" customHeight="1">
      <c r="B60" s="2" t="s">
        <v>124</v>
      </c>
      <c r="C60" s="12" t="s">
        <v>125</v>
      </c>
      <c r="D60" s="132">
        <v>0</v>
      </c>
      <c r="E60" s="132">
        <v>0</v>
      </c>
      <c r="F60" s="132">
        <v>0</v>
      </c>
      <c r="G60" s="41"/>
      <c r="H60" s="41"/>
      <c r="I60" s="41"/>
      <c r="J60" s="41"/>
      <c r="K60" s="41"/>
      <c r="L60" s="41"/>
      <c r="M60" s="132">
        <v>0</v>
      </c>
      <c r="N60" s="41"/>
      <c r="O60" s="41"/>
      <c r="P60" s="41"/>
      <c r="Q60" s="132">
        <v>0</v>
      </c>
      <c r="R60" s="41"/>
      <c r="S60" s="41"/>
      <c r="T60" s="41"/>
      <c r="U60" s="41"/>
      <c r="V60" s="41"/>
      <c r="W60" s="41"/>
      <c r="X60" s="41"/>
      <c r="Y60" s="41"/>
      <c r="Z60" s="41"/>
      <c r="AA60" s="41"/>
      <c r="AB60" s="117"/>
      <c r="AC60" s="117"/>
      <c r="AD60" s="117"/>
    </row>
    <row r="61" spans="1:31" ht="24" customHeight="1">
      <c r="B61" s="2" t="s">
        <v>126</v>
      </c>
      <c r="C61" s="12" t="s">
        <v>127</v>
      </c>
      <c r="D61" s="132">
        <v>0</v>
      </c>
      <c r="E61" s="132">
        <v>0</v>
      </c>
      <c r="F61" s="132">
        <v>0</v>
      </c>
      <c r="G61" s="41"/>
      <c r="H61" s="41"/>
      <c r="I61" s="41"/>
      <c r="J61" s="41"/>
      <c r="K61" s="41"/>
      <c r="L61" s="41"/>
      <c r="M61" s="132">
        <v>0</v>
      </c>
      <c r="N61" s="41"/>
      <c r="O61" s="41"/>
      <c r="P61" s="41"/>
      <c r="Q61" s="132">
        <v>0</v>
      </c>
      <c r="R61" s="41"/>
      <c r="S61" s="41"/>
      <c r="T61" s="41"/>
      <c r="U61" s="41"/>
      <c r="V61" s="41"/>
      <c r="W61" s="41"/>
      <c r="X61" s="41"/>
      <c r="Y61" s="41"/>
      <c r="Z61" s="41"/>
      <c r="AA61" s="41"/>
      <c r="AB61" s="117"/>
      <c r="AC61" s="117"/>
      <c r="AD61" s="117"/>
    </row>
    <row r="62" spans="1:31" ht="24" customHeight="1">
      <c r="B62" s="2" t="s">
        <v>128</v>
      </c>
      <c r="C62" s="12" t="s">
        <v>129</v>
      </c>
      <c r="D62" s="132">
        <v>0</v>
      </c>
      <c r="E62" s="132">
        <v>0</v>
      </c>
      <c r="F62" s="132">
        <v>0</v>
      </c>
      <c r="G62" s="41"/>
      <c r="H62" s="41"/>
      <c r="I62" s="41"/>
      <c r="J62" s="41"/>
      <c r="K62" s="41"/>
      <c r="L62" s="41"/>
      <c r="M62" s="132">
        <v>0</v>
      </c>
      <c r="N62" s="41"/>
      <c r="O62" s="41"/>
      <c r="P62" s="41"/>
      <c r="Q62" s="132">
        <v>0</v>
      </c>
      <c r="R62" s="41"/>
      <c r="S62" s="41"/>
      <c r="T62" s="41"/>
      <c r="U62" s="41"/>
      <c r="V62" s="41"/>
      <c r="W62" s="41"/>
      <c r="X62" s="41"/>
      <c r="Y62" s="41"/>
      <c r="Z62" s="41"/>
      <c r="AA62" s="41"/>
      <c r="AB62" s="117"/>
      <c r="AC62" s="117"/>
      <c r="AD62" s="117"/>
    </row>
    <row r="63" spans="1:31" ht="24" customHeight="1">
      <c r="B63" s="2" t="s">
        <v>130</v>
      </c>
      <c r="C63" s="12" t="s">
        <v>131</v>
      </c>
      <c r="D63" s="132">
        <v>0</v>
      </c>
      <c r="E63" s="132">
        <v>0</v>
      </c>
      <c r="F63" s="132">
        <v>0</v>
      </c>
      <c r="G63" s="41"/>
      <c r="H63" s="41"/>
      <c r="I63" s="41"/>
      <c r="J63" s="41"/>
      <c r="K63" s="41"/>
      <c r="L63" s="41"/>
      <c r="M63" s="132">
        <v>0</v>
      </c>
      <c r="N63" s="41"/>
      <c r="O63" s="41"/>
      <c r="P63" s="41"/>
      <c r="Q63" s="132">
        <v>0</v>
      </c>
      <c r="R63" s="41"/>
      <c r="S63" s="41"/>
      <c r="T63" s="41"/>
      <c r="U63" s="41"/>
      <c r="V63" s="41"/>
      <c r="W63" s="41"/>
      <c r="X63" s="41"/>
      <c r="Y63" s="41"/>
      <c r="Z63" s="41"/>
      <c r="AA63" s="41"/>
      <c r="AB63" s="117"/>
      <c r="AC63" s="117"/>
      <c r="AD63" s="117"/>
    </row>
    <row r="64" spans="1:31" ht="24" customHeight="1">
      <c r="B64" s="2" t="s">
        <v>132</v>
      </c>
      <c r="C64" s="12" t="s">
        <v>133</v>
      </c>
      <c r="D64" s="132">
        <v>0</v>
      </c>
      <c r="E64" s="132">
        <v>0</v>
      </c>
      <c r="F64" s="132">
        <v>0</v>
      </c>
      <c r="G64" s="41"/>
      <c r="H64" s="41"/>
      <c r="I64" s="41"/>
      <c r="J64" s="41"/>
      <c r="K64" s="41"/>
      <c r="L64" s="41"/>
      <c r="M64" s="132">
        <v>0</v>
      </c>
      <c r="N64" s="41"/>
      <c r="O64" s="41"/>
      <c r="P64" s="41"/>
      <c r="Q64" s="132">
        <v>0</v>
      </c>
      <c r="R64" s="41"/>
      <c r="S64" s="41"/>
      <c r="T64" s="41"/>
      <c r="U64" s="41"/>
      <c r="V64" s="41"/>
      <c r="W64" s="41"/>
      <c r="X64" s="41"/>
      <c r="Y64" s="41"/>
      <c r="Z64" s="41"/>
      <c r="AA64" s="41"/>
      <c r="AB64" s="117"/>
      <c r="AC64" s="117"/>
      <c r="AD64" s="117"/>
    </row>
    <row r="65" spans="1:30" ht="14.25" customHeight="1">
      <c r="B65" s="2" t="s">
        <v>134</v>
      </c>
      <c r="C65" s="12" t="s">
        <v>135</v>
      </c>
      <c r="D65" s="132">
        <v>0</v>
      </c>
      <c r="E65" s="132">
        <v>0</v>
      </c>
      <c r="F65" s="132">
        <v>0</v>
      </c>
      <c r="G65" s="41"/>
      <c r="H65" s="41"/>
      <c r="I65" s="41"/>
      <c r="J65" s="41"/>
      <c r="K65" s="41"/>
      <c r="L65" s="41"/>
      <c r="M65" s="41"/>
      <c r="N65" s="41"/>
      <c r="O65" s="41"/>
      <c r="P65" s="41"/>
      <c r="Q65" s="41"/>
      <c r="R65" s="41"/>
      <c r="S65" s="41"/>
      <c r="T65" s="41"/>
      <c r="U65" s="41"/>
      <c r="V65" s="41"/>
      <c r="W65" s="41"/>
      <c r="X65" s="41"/>
      <c r="Y65" s="41"/>
      <c r="Z65" s="41"/>
      <c r="AA65" s="41"/>
      <c r="AB65" s="117"/>
      <c r="AC65" s="117"/>
      <c r="AD65" s="117"/>
    </row>
    <row r="66" spans="1:30" ht="14.25" customHeight="1">
      <c r="B66" s="2" t="s">
        <v>136</v>
      </c>
      <c r="C66" s="12" t="s">
        <v>137</v>
      </c>
      <c r="D66" s="132">
        <v>34365.53</v>
      </c>
      <c r="E66" s="132">
        <v>30077.919999999998</v>
      </c>
      <c r="F66" s="132">
        <v>30766.79</v>
      </c>
      <c r="G66" s="41"/>
      <c r="H66" s="41"/>
      <c r="I66" s="41"/>
      <c r="J66" s="41"/>
      <c r="K66" s="41"/>
      <c r="L66" s="41"/>
      <c r="M66" s="41"/>
      <c r="N66" s="41"/>
      <c r="O66" s="41"/>
      <c r="P66" s="41"/>
      <c r="Q66" s="41"/>
      <c r="R66" s="41"/>
      <c r="S66" s="41"/>
      <c r="T66" s="41"/>
      <c r="U66" s="41"/>
      <c r="V66" s="135">
        <v>40045.660000000003</v>
      </c>
      <c r="W66" s="135">
        <v>32552.41</v>
      </c>
      <c r="X66" s="135">
        <v>21853.94</v>
      </c>
      <c r="Y66" s="135">
        <v>40045.660000000003</v>
      </c>
      <c r="Z66" s="135">
        <v>32552.41</v>
      </c>
      <c r="AA66" s="135">
        <v>21853.94</v>
      </c>
      <c r="AB66" s="117"/>
      <c r="AC66" s="117"/>
      <c r="AD66" s="117"/>
    </row>
    <row r="67" spans="1:30" ht="14.25" customHeight="1">
      <c r="B67" s="2" t="s">
        <v>138</v>
      </c>
      <c r="C67" s="12" t="s">
        <v>53</v>
      </c>
      <c r="D67" s="132">
        <v>487164.57</v>
      </c>
      <c r="E67" s="132">
        <v>487164.57</v>
      </c>
      <c r="F67" s="132">
        <v>487164.57</v>
      </c>
      <c r="G67" s="41"/>
      <c r="H67" s="41"/>
      <c r="I67" s="41"/>
      <c r="J67" s="41"/>
      <c r="K67" s="41"/>
      <c r="L67" s="41"/>
      <c r="M67" s="41"/>
      <c r="N67" s="41"/>
      <c r="O67" s="41"/>
      <c r="P67" s="41"/>
      <c r="Q67" s="41"/>
      <c r="R67" s="41"/>
      <c r="S67" s="41"/>
      <c r="T67" s="41"/>
      <c r="U67" s="41"/>
      <c r="V67" s="41"/>
      <c r="W67" s="41"/>
      <c r="X67" s="41"/>
      <c r="Y67" s="41"/>
      <c r="Z67" s="41"/>
      <c r="AA67" s="41"/>
      <c r="AB67" s="117"/>
      <c r="AC67" s="117"/>
      <c r="AD67" s="117"/>
    </row>
    <row r="68" spans="1:30" ht="14.25" customHeight="1">
      <c r="B68" s="2" t="s">
        <v>139</v>
      </c>
      <c r="C68" s="12" t="s">
        <v>140</v>
      </c>
      <c r="D68" s="132">
        <v>0</v>
      </c>
      <c r="E68" s="132">
        <v>0</v>
      </c>
      <c r="F68" s="132">
        <v>0</v>
      </c>
      <c r="G68" s="41"/>
      <c r="H68" s="41"/>
      <c r="I68" s="41"/>
      <c r="J68" s="41"/>
      <c r="K68" s="41"/>
      <c r="L68" s="41"/>
      <c r="M68" s="41"/>
      <c r="N68" s="41"/>
      <c r="O68" s="41"/>
      <c r="P68" s="41"/>
      <c r="Q68" s="41"/>
      <c r="R68" s="41"/>
      <c r="S68" s="41"/>
      <c r="T68" s="41"/>
      <c r="U68" s="41"/>
      <c r="V68" s="41"/>
      <c r="W68" s="41"/>
      <c r="X68" s="41"/>
      <c r="Y68" s="41"/>
      <c r="Z68" s="41"/>
      <c r="AA68" s="41"/>
      <c r="AB68" s="117"/>
      <c r="AC68" s="117"/>
      <c r="AD68" s="117"/>
    </row>
    <row r="69" spans="1:30" ht="14.25" customHeight="1">
      <c r="B69" s="2" t="s">
        <v>141</v>
      </c>
      <c r="C69" s="13" t="s">
        <v>142</v>
      </c>
      <c r="D69" s="40"/>
      <c r="E69" s="41"/>
      <c r="F69" s="41"/>
      <c r="G69" s="41"/>
      <c r="H69" s="41"/>
      <c r="I69" s="41"/>
      <c r="J69" s="41"/>
      <c r="K69" s="41"/>
      <c r="L69" s="41"/>
      <c r="M69" s="41"/>
      <c r="N69" s="41"/>
      <c r="O69" s="41"/>
      <c r="P69" s="41"/>
      <c r="Q69" s="41"/>
      <c r="R69" s="132">
        <v>0</v>
      </c>
      <c r="S69" s="135">
        <v>0</v>
      </c>
      <c r="T69" s="135">
        <v>0</v>
      </c>
      <c r="U69" s="41"/>
      <c r="V69" s="41"/>
      <c r="W69" s="41"/>
      <c r="X69" s="41"/>
      <c r="Y69" s="41"/>
      <c r="Z69" s="41"/>
      <c r="AA69" s="41"/>
      <c r="AB69" s="117"/>
      <c r="AC69" s="117"/>
      <c r="AD69" s="117"/>
    </row>
    <row r="70" spans="1:30" ht="14.25" customHeight="1">
      <c r="B70" s="2" t="s">
        <v>141</v>
      </c>
      <c r="C70" s="13" t="s">
        <v>143</v>
      </c>
      <c r="D70" s="132">
        <v>0</v>
      </c>
      <c r="E70" s="51"/>
      <c r="F70" s="51"/>
      <c r="G70" s="41"/>
      <c r="H70" s="41"/>
      <c r="I70" s="41"/>
      <c r="J70" s="41"/>
      <c r="K70" s="41"/>
      <c r="L70" s="41"/>
      <c r="M70" s="41"/>
      <c r="N70" s="41"/>
      <c r="O70" s="41"/>
      <c r="P70" s="41"/>
      <c r="Q70" s="41"/>
      <c r="R70" s="41"/>
      <c r="S70" s="41"/>
      <c r="T70" s="41"/>
      <c r="U70" s="41"/>
      <c r="V70" s="41"/>
      <c r="W70" s="41"/>
      <c r="X70" s="41"/>
      <c r="Y70" s="41"/>
      <c r="Z70" s="41"/>
      <c r="AA70" s="41"/>
      <c r="AB70" s="117"/>
      <c r="AC70" s="117"/>
      <c r="AD70" s="117"/>
    </row>
    <row r="71" spans="1:30" ht="14.25" customHeight="1">
      <c r="B71" s="2" t="s">
        <v>141</v>
      </c>
      <c r="C71" s="13" t="s">
        <v>144</v>
      </c>
      <c r="D71" s="40"/>
      <c r="E71" s="41"/>
      <c r="F71" s="41"/>
      <c r="G71" s="41"/>
      <c r="H71" s="41"/>
      <c r="I71" s="41"/>
      <c r="J71" s="41"/>
      <c r="K71" s="41"/>
      <c r="L71" s="41"/>
      <c r="M71" s="41"/>
      <c r="N71" s="41"/>
      <c r="O71" s="41"/>
      <c r="P71" s="132">
        <v>2301</v>
      </c>
      <c r="Q71" s="41"/>
      <c r="R71" s="41"/>
      <c r="S71" s="41"/>
      <c r="T71" s="41"/>
      <c r="U71" s="41"/>
      <c r="V71" s="41"/>
      <c r="W71" s="41"/>
      <c r="X71" s="41"/>
      <c r="Y71" s="41"/>
      <c r="Z71" s="41"/>
      <c r="AA71" s="41"/>
      <c r="AB71" s="117"/>
      <c r="AC71" s="117"/>
      <c r="AD71" s="117"/>
    </row>
    <row r="72" spans="1:30" ht="14.25" customHeight="1">
      <c r="B72" s="2" t="s">
        <v>141</v>
      </c>
      <c r="C72" s="13" t="s">
        <v>145</v>
      </c>
      <c r="D72" s="41"/>
      <c r="E72" s="41"/>
      <c r="F72" s="41"/>
      <c r="G72" s="41"/>
      <c r="H72" s="41"/>
      <c r="I72" s="41"/>
      <c r="J72" s="41"/>
      <c r="K72" s="41"/>
      <c r="L72" s="41"/>
      <c r="M72" s="41"/>
      <c r="N72" s="41"/>
      <c r="O72" s="41"/>
      <c r="P72" s="41"/>
      <c r="Q72" s="41"/>
      <c r="R72" s="41"/>
      <c r="S72" s="41"/>
      <c r="T72" s="41"/>
      <c r="U72" s="132">
        <v>0</v>
      </c>
      <c r="V72" s="41"/>
      <c r="W72" s="41"/>
      <c r="X72" s="41"/>
      <c r="Y72" s="41"/>
      <c r="Z72" s="41"/>
      <c r="AA72" s="41"/>
      <c r="AB72" s="117"/>
      <c r="AC72" s="117"/>
      <c r="AD72" s="117"/>
    </row>
    <row r="73" spans="1:30" ht="14.25" customHeight="1">
      <c r="B73" s="2" t="s">
        <v>811</v>
      </c>
      <c r="C73" s="12" t="s">
        <v>812</v>
      </c>
      <c r="D73" s="132">
        <v>680</v>
      </c>
      <c r="E73" s="132">
        <v>680</v>
      </c>
      <c r="F73" s="132">
        <v>0</v>
      </c>
    </row>
    <row r="74" spans="1:30" ht="14.25" customHeight="1">
      <c r="A74" s="141" t="s">
        <v>146</v>
      </c>
      <c r="B74" s="141"/>
      <c r="C74" s="141"/>
      <c r="D74" s="141"/>
      <c r="E74" s="141"/>
      <c r="F74" s="141"/>
      <c r="G74" s="141"/>
      <c r="H74" s="141"/>
      <c r="I74" s="141"/>
      <c r="J74" s="141"/>
      <c r="K74" s="141"/>
      <c r="L74" s="141"/>
      <c r="M74" s="141"/>
      <c r="N74" s="141"/>
      <c r="O74" s="141"/>
      <c r="P74" s="141"/>
      <c r="Q74" s="141"/>
    </row>
    <row r="75" spans="1:30" ht="14.25" customHeight="1">
      <c r="A75" s="141"/>
      <c r="B75" s="141"/>
      <c r="C75" s="141"/>
      <c r="D75" s="141"/>
      <c r="E75" s="141"/>
      <c r="F75" s="141"/>
      <c r="G75" s="141"/>
      <c r="H75" s="141"/>
      <c r="I75" s="141"/>
      <c r="J75" s="141"/>
      <c r="K75" s="141"/>
      <c r="L75" s="141"/>
      <c r="M75" s="141"/>
      <c r="N75" s="141"/>
      <c r="O75" s="141"/>
      <c r="P75" s="141"/>
      <c r="Q75" s="141"/>
    </row>
    <row r="76" spans="1:30" ht="14.25" customHeight="1">
      <c r="C76" s="14"/>
      <c r="D76" s="4" t="s">
        <v>1</v>
      </c>
      <c r="E76" s="4" t="s">
        <v>1</v>
      </c>
      <c r="F76" s="4" t="s">
        <v>1</v>
      </c>
      <c r="G76" s="4" t="s">
        <v>1</v>
      </c>
      <c r="H76" s="4" t="s">
        <v>1</v>
      </c>
      <c r="I76" s="5" t="s">
        <v>2</v>
      </c>
      <c r="J76" s="5" t="s">
        <v>2</v>
      </c>
      <c r="K76" s="5" t="s">
        <v>2</v>
      </c>
      <c r="L76" s="5" t="s">
        <v>2</v>
      </c>
      <c r="M76" s="5" t="s">
        <v>2</v>
      </c>
      <c r="N76" s="5" t="s">
        <v>2</v>
      </c>
      <c r="O76" s="130" t="s">
        <v>1</v>
      </c>
      <c r="Z76" s="5" t="s">
        <v>2</v>
      </c>
    </row>
    <row r="77" spans="1:30" ht="67.5" customHeight="1">
      <c r="B77" s="15" t="s">
        <v>147</v>
      </c>
      <c r="C77" s="6" t="s">
        <v>5</v>
      </c>
      <c r="D77" s="10" t="s">
        <v>57</v>
      </c>
      <c r="E77" s="10" t="s">
        <v>58</v>
      </c>
      <c r="F77" s="10" t="s">
        <v>59</v>
      </c>
      <c r="G77" s="10" t="s">
        <v>148</v>
      </c>
      <c r="H77" s="10" t="s">
        <v>149</v>
      </c>
      <c r="I77" s="121" t="s">
        <v>816</v>
      </c>
      <c r="J77" s="121" t="s">
        <v>817</v>
      </c>
      <c r="K77" s="121" t="s">
        <v>818</v>
      </c>
      <c r="L77" s="125" t="s">
        <v>819</v>
      </c>
      <c r="M77" s="125" t="s">
        <v>820</v>
      </c>
      <c r="N77" s="125" t="s">
        <v>821</v>
      </c>
      <c r="O77" s="122"/>
      <c r="P77" s="127" t="s">
        <v>859</v>
      </c>
      <c r="Q77" s="128" t="s">
        <v>849</v>
      </c>
      <c r="R77" s="128" t="s">
        <v>850</v>
      </c>
      <c r="S77" s="122"/>
      <c r="T77" s="125" t="s">
        <v>860</v>
      </c>
      <c r="U77" s="126" t="s">
        <v>824</v>
      </c>
      <c r="V77" s="126" t="s">
        <v>825</v>
      </c>
      <c r="W77" s="126" t="s">
        <v>826</v>
      </c>
      <c r="X77" s="123"/>
      <c r="Y77" s="121" t="s">
        <v>847</v>
      </c>
      <c r="Z77" s="121" t="s">
        <v>845</v>
      </c>
      <c r="AA77" s="126" t="s">
        <v>846</v>
      </c>
      <c r="AB77" s="125" t="s">
        <v>848</v>
      </c>
    </row>
    <row r="78" spans="1:30" ht="14.25" customHeight="1">
      <c r="B78" s="16" t="s">
        <v>150</v>
      </c>
      <c r="C78" s="7" t="s">
        <v>151</v>
      </c>
      <c r="D78" s="132">
        <v>637044.06000000006</v>
      </c>
      <c r="E78" s="132">
        <v>637044.06000000006</v>
      </c>
      <c r="F78" s="132">
        <v>637044.06000000006</v>
      </c>
      <c r="G78" s="132">
        <v>1052457.98</v>
      </c>
      <c r="H78" s="132">
        <v>415413.92</v>
      </c>
      <c r="I78" s="132">
        <v>655462.11</v>
      </c>
      <c r="J78" s="132">
        <v>637391.31000000006</v>
      </c>
      <c r="K78" s="132">
        <v>634179.15</v>
      </c>
      <c r="L78" s="132">
        <v>662128.07999999996</v>
      </c>
      <c r="M78" s="132">
        <v>628920.05000000005</v>
      </c>
      <c r="N78" s="132">
        <v>561518.25</v>
      </c>
      <c r="O78" s="48"/>
      <c r="P78" s="83">
        <f>IF($D$238=1,(K78+W78),(Z78+AA78))</f>
        <v>958073.66999999993</v>
      </c>
      <c r="Q78" s="137">
        <v>0</v>
      </c>
      <c r="R78" s="137">
        <v>0</v>
      </c>
      <c r="S78" s="48"/>
      <c r="T78" s="83">
        <f>IF($D$238=1,(N78+0),(AB78+0))</f>
        <v>585562.06999999995</v>
      </c>
      <c r="U78" s="132">
        <v>340238.85</v>
      </c>
      <c r="V78" s="132">
        <v>333478.05</v>
      </c>
      <c r="W78" s="132">
        <v>342753.02</v>
      </c>
      <c r="X78" s="124"/>
      <c r="Y78" s="83">
        <f>IF($D$238=1,(K78+0),(Z78+0))</f>
        <v>632020.51</v>
      </c>
      <c r="Z78" s="132">
        <v>632020.51</v>
      </c>
      <c r="AA78" s="132">
        <v>326053.15999999997</v>
      </c>
      <c r="AB78" s="132">
        <v>585562.06999999995</v>
      </c>
    </row>
    <row r="79" spans="1:30" ht="14.25" customHeight="1">
      <c r="B79" s="16" t="s">
        <v>152</v>
      </c>
      <c r="C79" s="7" t="s">
        <v>153</v>
      </c>
      <c r="D79" s="132">
        <v>0</v>
      </c>
      <c r="E79" s="132">
        <v>0</v>
      </c>
      <c r="F79" s="132">
        <v>0</v>
      </c>
      <c r="G79" s="132">
        <v>0</v>
      </c>
      <c r="H79" s="132">
        <v>0</v>
      </c>
      <c r="I79" s="132">
        <v>0</v>
      </c>
      <c r="J79" s="132">
        <v>0</v>
      </c>
      <c r="K79" s="132">
        <v>0</v>
      </c>
      <c r="L79" s="132">
        <v>0</v>
      </c>
      <c r="M79" s="132">
        <v>0</v>
      </c>
      <c r="N79" s="132">
        <v>0</v>
      </c>
      <c r="O79" s="48"/>
      <c r="P79" s="83">
        <f t="shared" ref="P79:P115" si="0">IF($D$238=1,(K79+W79),(Z79+AA79))</f>
        <v>0</v>
      </c>
      <c r="Q79" s="137">
        <v>0</v>
      </c>
      <c r="R79" s="137">
        <v>0</v>
      </c>
      <c r="S79" s="48"/>
      <c r="T79" s="83">
        <f t="shared" ref="T79:T115" si="1">IF($D$238=1,(N79+0),(AB79+0))</f>
        <v>0</v>
      </c>
      <c r="U79" s="132">
        <v>0</v>
      </c>
      <c r="V79" s="132">
        <v>0</v>
      </c>
      <c r="W79" s="132">
        <v>0</v>
      </c>
      <c r="X79" s="124"/>
      <c r="Y79" s="83">
        <f t="shared" ref="Y79:Y115" si="2">IF($D$238=1,(K79+0),(Z79+0))</f>
        <v>0</v>
      </c>
      <c r="Z79" s="132">
        <v>0</v>
      </c>
      <c r="AA79" s="132">
        <v>0</v>
      </c>
      <c r="AB79" s="132">
        <v>0</v>
      </c>
    </row>
    <row r="80" spans="1:30" ht="14.25" customHeight="1">
      <c r="B80" s="16" t="s">
        <v>154</v>
      </c>
      <c r="C80" s="7" t="s">
        <v>155</v>
      </c>
      <c r="D80" s="132">
        <v>217151.38</v>
      </c>
      <c r="E80" s="132">
        <v>217151.38</v>
      </c>
      <c r="F80" s="132">
        <v>217151.38</v>
      </c>
      <c r="G80" s="132">
        <v>233425.43</v>
      </c>
      <c r="H80" s="132">
        <v>16274.05</v>
      </c>
      <c r="I80" s="132">
        <v>207027.42</v>
      </c>
      <c r="J80" s="132">
        <v>206836.58</v>
      </c>
      <c r="K80" s="132">
        <v>212366.2</v>
      </c>
      <c r="L80" s="132">
        <v>213380.13</v>
      </c>
      <c r="M80" s="132">
        <v>206836.58</v>
      </c>
      <c r="N80" s="132">
        <v>203880.14</v>
      </c>
      <c r="O80" s="48"/>
      <c r="P80" s="83">
        <f t="shared" si="0"/>
        <v>231443.52</v>
      </c>
      <c r="Q80" s="137">
        <v>0</v>
      </c>
      <c r="R80" s="137">
        <v>0</v>
      </c>
      <c r="S80" s="48"/>
      <c r="T80" s="83">
        <f t="shared" si="1"/>
        <v>217302.82</v>
      </c>
      <c r="U80" s="132">
        <v>14140.7</v>
      </c>
      <c r="V80" s="132">
        <v>7787.99</v>
      </c>
      <c r="W80" s="132">
        <v>7787.99</v>
      </c>
      <c r="X80" s="124"/>
      <c r="Y80" s="83">
        <f t="shared" si="2"/>
        <v>205798.52</v>
      </c>
      <c r="Z80" s="132">
        <v>205798.52</v>
      </c>
      <c r="AA80" s="132">
        <v>25645</v>
      </c>
      <c r="AB80" s="132">
        <v>217302.82</v>
      </c>
    </row>
    <row r="81" spans="2:28" ht="14.25" customHeight="1">
      <c r="B81" s="16" t="s">
        <v>156</v>
      </c>
      <c r="C81" s="7" t="s">
        <v>157</v>
      </c>
      <c r="D81" s="132">
        <v>0</v>
      </c>
      <c r="E81" s="132">
        <v>0</v>
      </c>
      <c r="F81" s="132">
        <v>0</v>
      </c>
      <c r="G81" s="132">
        <v>0</v>
      </c>
      <c r="H81" s="132">
        <v>0</v>
      </c>
      <c r="I81" s="132">
        <v>0</v>
      </c>
      <c r="J81" s="132">
        <v>0</v>
      </c>
      <c r="K81" s="132">
        <v>0</v>
      </c>
      <c r="L81" s="132">
        <v>0</v>
      </c>
      <c r="M81" s="132">
        <v>0</v>
      </c>
      <c r="N81" s="132">
        <v>0</v>
      </c>
      <c r="O81" s="48"/>
      <c r="P81" s="83">
        <f t="shared" si="0"/>
        <v>0</v>
      </c>
      <c r="Q81" s="137">
        <v>0</v>
      </c>
      <c r="R81" s="137">
        <v>0</v>
      </c>
      <c r="S81" s="48"/>
      <c r="T81" s="83">
        <f t="shared" si="1"/>
        <v>0</v>
      </c>
      <c r="U81" s="132">
        <v>0</v>
      </c>
      <c r="V81" s="132">
        <v>0</v>
      </c>
      <c r="W81" s="132">
        <v>0</v>
      </c>
      <c r="X81" s="124"/>
      <c r="Y81" s="83">
        <f t="shared" si="2"/>
        <v>0</v>
      </c>
      <c r="Z81" s="132">
        <v>0</v>
      </c>
      <c r="AA81" s="132">
        <v>0</v>
      </c>
      <c r="AB81" s="132">
        <v>0</v>
      </c>
    </row>
    <row r="82" spans="2:28" ht="14.25" customHeight="1">
      <c r="B82" s="17" t="s">
        <v>158</v>
      </c>
      <c r="C82" s="18" t="s">
        <v>159</v>
      </c>
      <c r="D82" s="132">
        <v>854195.44</v>
      </c>
      <c r="E82" s="132">
        <v>854195.44</v>
      </c>
      <c r="F82" s="132">
        <v>854195.44</v>
      </c>
      <c r="G82" s="132">
        <v>1285883.4099999999</v>
      </c>
      <c r="H82" s="132">
        <v>431687.97</v>
      </c>
      <c r="I82" s="132">
        <v>862489.53</v>
      </c>
      <c r="J82" s="132">
        <v>844227.89</v>
      </c>
      <c r="K82" s="132">
        <v>846545.35</v>
      </c>
      <c r="L82" s="132">
        <v>875508.21</v>
      </c>
      <c r="M82" s="132">
        <v>835756.63</v>
      </c>
      <c r="N82" s="132">
        <v>765398.39</v>
      </c>
      <c r="O82" s="48"/>
      <c r="P82" s="83">
        <f t="shared" si="0"/>
        <v>1189517.19</v>
      </c>
      <c r="Q82" s="137">
        <v>0</v>
      </c>
      <c r="R82" s="137">
        <v>0</v>
      </c>
      <c r="S82" s="48"/>
      <c r="T82" s="83">
        <f t="shared" si="1"/>
        <v>802864.89</v>
      </c>
      <c r="U82" s="132">
        <v>354379.55</v>
      </c>
      <c r="V82" s="132">
        <v>341266.04</v>
      </c>
      <c r="W82" s="132">
        <v>350541.01</v>
      </c>
      <c r="X82" s="124"/>
      <c r="Y82" s="83">
        <f t="shared" si="2"/>
        <v>837819.03</v>
      </c>
      <c r="Z82" s="132">
        <v>837819.03</v>
      </c>
      <c r="AA82" s="132">
        <v>351698.16</v>
      </c>
      <c r="AB82" s="132">
        <v>802864.89</v>
      </c>
    </row>
    <row r="83" spans="2:28" ht="14.25" customHeight="1">
      <c r="B83" s="16" t="s">
        <v>160</v>
      </c>
      <c r="C83" s="7" t="s">
        <v>161</v>
      </c>
      <c r="D83" s="132">
        <v>1561382.54</v>
      </c>
      <c r="E83" s="132">
        <v>1561382.54</v>
      </c>
      <c r="F83" s="132">
        <v>1561382.54</v>
      </c>
      <c r="G83" s="132">
        <v>1615159.42</v>
      </c>
      <c r="H83" s="132">
        <v>53776.88</v>
      </c>
      <c r="I83" s="132">
        <v>1320511.46</v>
      </c>
      <c r="J83" s="132">
        <v>1352893.62</v>
      </c>
      <c r="K83" s="132">
        <v>1631575.29</v>
      </c>
      <c r="L83" s="132">
        <v>1462108.03</v>
      </c>
      <c r="M83" s="132">
        <v>1270638.98</v>
      </c>
      <c r="N83" s="132">
        <v>1674155.42</v>
      </c>
      <c r="O83" s="48"/>
      <c r="P83" s="83">
        <f t="shared" si="0"/>
        <v>1352228.8199999998</v>
      </c>
      <c r="Q83" s="137">
        <v>0</v>
      </c>
      <c r="R83" s="137">
        <v>0</v>
      </c>
      <c r="S83" s="48"/>
      <c r="T83" s="83">
        <f t="shared" si="1"/>
        <v>1192871.23</v>
      </c>
      <c r="U83" s="132">
        <v>158956.62</v>
      </c>
      <c r="V83" s="132">
        <v>14102.37</v>
      </c>
      <c r="W83" s="132">
        <v>96357.01</v>
      </c>
      <c r="X83" s="124"/>
      <c r="Y83" s="83">
        <f t="shared" si="2"/>
        <v>1283205.1599999999</v>
      </c>
      <c r="Z83" s="132">
        <v>1283205.1599999999</v>
      </c>
      <c r="AA83" s="132">
        <v>69023.66</v>
      </c>
      <c r="AB83" s="132">
        <v>1192871.23</v>
      </c>
    </row>
    <row r="84" spans="2:28" ht="14.25" customHeight="1">
      <c r="B84" s="16" t="s">
        <v>162</v>
      </c>
      <c r="C84" s="7" t="s">
        <v>163</v>
      </c>
      <c r="D84" s="132">
        <v>0</v>
      </c>
      <c r="E84" s="132">
        <v>0</v>
      </c>
      <c r="F84" s="132">
        <v>0</v>
      </c>
      <c r="G84" s="132">
        <v>0</v>
      </c>
      <c r="H84" s="132">
        <v>0</v>
      </c>
      <c r="I84" s="132">
        <v>0</v>
      </c>
      <c r="J84" s="132">
        <v>0</v>
      </c>
      <c r="K84" s="132">
        <v>0</v>
      </c>
      <c r="L84" s="132">
        <v>0</v>
      </c>
      <c r="M84" s="132">
        <v>0</v>
      </c>
      <c r="N84" s="132">
        <v>0</v>
      </c>
      <c r="O84" s="48"/>
      <c r="P84" s="83">
        <f t="shared" si="0"/>
        <v>0</v>
      </c>
      <c r="Q84" s="137">
        <v>0</v>
      </c>
      <c r="R84" s="137">
        <v>0</v>
      </c>
      <c r="S84" s="48"/>
      <c r="T84" s="83">
        <f t="shared" si="1"/>
        <v>0</v>
      </c>
      <c r="U84" s="132">
        <v>0</v>
      </c>
      <c r="V84" s="132">
        <v>0</v>
      </c>
      <c r="W84" s="132">
        <v>0</v>
      </c>
      <c r="X84" s="124"/>
      <c r="Y84" s="83">
        <f t="shared" si="2"/>
        <v>0</v>
      </c>
      <c r="Z84" s="132">
        <v>0</v>
      </c>
      <c r="AA84" s="132">
        <v>0</v>
      </c>
      <c r="AB84" s="132">
        <v>0</v>
      </c>
    </row>
    <row r="85" spans="2:28" ht="14.25" customHeight="1">
      <c r="B85" s="16" t="s">
        <v>164</v>
      </c>
      <c r="C85" s="7" t="s">
        <v>165</v>
      </c>
      <c r="D85" s="132">
        <v>0</v>
      </c>
      <c r="E85" s="132">
        <v>0</v>
      </c>
      <c r="F85" s="132">
        <v>0</v>
      </c>
      <c r="G85" s="132">
        <v>0</v>
      </c>
      <c r="H85" s="132">
        <v>0</v>
      </c>
      <c r="I85" s="132">
        <v>0</v>
      </c>
      <c r="J85" s="132">
        <v>0</v>
      </c>
      <c r="K85" s="132">
        <v>0</v>
      </c>
      <c r="L85" s="132">
        <v>0</v>
      </c>
      <c r="M85" s="132">
        <v>0</v>
      </c>
      <c r="N85" s="132">
        <v>0</v>
      </c>
      <c r="O85" s="48"/>
      <c r="P85" s="83">
        <f t="shared" si="0"/>
        <v>0</v>
      </c>
      <c r="Q85" s="137">
        <v>0</v>
      </c>
      <c r="R85" s="137">
        <v>0</v>
      </c>
      <c r="S85" s="48"/>
      <c r="T85" s="83">
        <f t="shared" si="1"/>
        <v>0</v>
      </c>
      <c r="U85" s="132">
        <v>0</v>
      </c>
      <c r="V85" s="132">
        <v>0</v>
      </c>
      <c r="W85" s="132">
        <v>0</v>
      </c>
      <c r="X85" s="124"/>
      <c r="Y85" s="83">
        <f t="shared" si="2"/>
        <v>0</v>
      </c>
      <c r="Z85" s="132">
        <v>0</v>
      </c>
      <c r="AA85" s="132">
        <v>0</v>
      </c>
      <c r="AB85" s="132">
        <v>0</v>
      </c>
    </row>
    <row r="86" spans="2:28" ht="14.25" customHeight="1">
      <c r="B86" s="16" t="s">
        <v>166</v>
      </c>
      <c r="C86" s="7" t="s">
        <v>167</v>
      </c>
      <c r="D86" s="132">
        <v>0</v>
      </c>
      <c r="E86" s="132">
        <v>0</v>
      </c>
      <c r="F86" s="132">
        <v>0</v>
      </c>
      <c r="G86" s="132">
        <v>0</v>
      </c>
      <c r="H86" s="132">
        <v>0</v>
      </c>
      <c r="I86" s="132">
        <v>0</v>
      </c>
      <c r="J86" s="132">
        <v>0</v>
      </c>
      <c r="K86" s="132">
        <v>0</v>
      </c>
      <c r="L86" s="132">
        <v>0</v>
      </c>
      <c r="M86" s="132">
        <v>0</v>
      </c>
      <c r="N86" s="132">
        <v>0</v>
      </c>
      <c r="O86" s="48"/>
      <c r="P86" s="83">
        <f t="shared" si="0"/>
        <v>0</v>
      </c>
      <c r="Q86" s="137">
        <v>0</v>
      </c>
      <c r="R86" s="137">
        <v>0</v>
      </c>
      <c r="S86" s="48"/>
      <c r="T86" s="83">
        <f t="shared" si="1"/>
        <v>0</v>
      </c>
      <c r="U86" s="132">
        <v>0</v>
      </c>
      <c r="V86" s="132">
        <v>0</v>
      </c>
      <c r="W86" s="132">
        <v>0</v>
      </c>
      <c r="X86" s="124"/>
      <c r="Y86" s="83">
        <f t="shared" si="2"/>
        <v>0</v>
      </c>
      <c r="Z86" s="132">
        <v>0</v>
      </c>
      <c r="AA86" s="132">
        <v>0</v>
      </c>
      <c r="AB86" s="132">
        <v>0</v>
      </c>
    </row>
    <row r="87" spans="2:28" ht="14.25" customHeight="1">
      <c r="B87" s="16" t="s">
        <v>168</v>
      </c>
      <c r="C87" s="7" t="s">
        <v>169</v>
      </c>
      <c r="D87" s="132">
        <v>0</v>
      </c>
      <c r="E87" s="132">
        <v>0</v>
      </c>
      <c r="F87" s="132">
        <v>0</v>
      </c>
      <c r="G87" s="132">
        <v>0</v>
      </c>
      <c r="H87" s="132">
        <v>0</v>
      </c>
      <c r="I87" s="132">
        <v>0</v>
      </c>
      <c r="J87" s="132">
        <v>0</v>
      </c>
      <c r="K87" s="132">
        <v>0</v>
      </c>
      <c r="L87" s="132">
        <v>0</v>
      </c>
      <c r="M87" s="132">
        <v>0</v>
      </c>
      <c r="N87" s="132">
        <v>0</v>
      </c>
      <c r="O87" s="48"/>
      <c r="P87" s="83">
        <f t="shared" si="0"/>
        <v>0</v>
      </c>
      <c r="Q87" s="137">
        <v>0</v>
      </c>
      <c r="R87" s="137">
        <v>0</v>
      </c>
      <c r="S87" s="48"/>
      <c r="T87" s="83">
        <f t="shared" si="1"/>
        <v>0</v>
      </c>
      <c r="U87" s="132">
        <v>0</v>
      </c>
      <c r="V87" s="132">
        <v>0</v>
      </c>
      <c r="W87" s="132">
        <v>0</v>
      </c>
      <c r="X87" s="124"/>
      <c r="Y87" s="83">
        <f t="shared" si="2"/>
        <v>0</v>
      </c>
      <c r="Z87" s="132">
        <v>0</v>
      </c>
      <c r="AA87" s="132">
        <v>0</v>
      </c>
      <c r="AB87" s="132">
        <v>0</v>
      </c>
    </row>
    <row r="88" spans="2:28" ht="14.25" customHeight="1">
      <c r="B88" s="17" t="s">
        <v>170</v>
      </c>
      <c r="C88" s="18" t="s">
        <v>171</v>
      </c>
      <c r="D88" s="132">
        <v>1561382.54</v>
      </c>
      <c r="E88" s="132">
        <v>1561382.54</v>
      </c>
      <c r="F88" s="132">
        <v>1561382.54</v>
      </c>
      <c r="G88" s="132">
        <v>1615159.42</v>
      </c>
      <c r="H88" s="132">
        <v>53776.88</v>
      </c>
      <c r="I88" s="132">
        <v>1320511.46</v>
      </c>
      <c r="J88" s="132">
        <v>1352893.62</v>
      </c>
      <c r="K88" s="132">
        <v>1631575.29</v>
      </c>
      <c r="L88" s="132">
        <v>1462108.03</v>
      </c>
      <c r="M88" s="132">
        <v>1270638.98</v>
      </c>
      <c r="N88" s="132">
        <v>1674155.42</v>
      </c>
      <c r="O88" s="48"/>
      <c r="P88" s="83">
        <f t="shared" si="0"/>
        <v>1352228.8199999998</v>
      </c>
      <c r="Q88" s="137">
        <v>0</v>
      </c>
      <c r="R88" s="137">
        <v>0</v>
      </c>
      <c r="S88" s="48"/>
      <c r="T88" s="83">
        <f t="shared" si="1"/>
        <v>1192871.23</v>
      </c>
      <c r="U88" s="132">
        <v>158956.62</v>
      </c>
      <c r="V88" s="132">
        <v>14102.37</v>
      </c>
      <c r="W88" s="132">
        <v>96357.01</v>
      </c>
      <c r="X88" s="124"/>
      <c r="Y88" s="83">
        <f t="shared" si="2"/>
        <v>1283205.1599999999</v>
      </c>
      <c r="Z88" s="132">
        <v>1283205.1599999999</v>
      </c>
      <c r="AA88" s="132">
        <v>69023.66</v>
      </c>
      <c r="AB88" s="132">
        <v>1192871.23</v>
      </c>
    </row>
    <row r="89" spans="2:28" ht="14.25" customHeight="1">
      <c r="B89" s="16" t="s">
        <v>172</v>
      </c>
      <c r="C89" s="7" t="s">
        <v>173</v>
      </c>
      <c r="D89" s="132">
        <v>221550</v>
      </c>
      <c r="E89" s="132">
        <v>221550</v>
      </c>
      <c r="F89" s="132">
        <v>221550</v>
      </c>
      <c r="G89" s="132">
        <v>245888.49</v>
      </c>
      <c r="H89" s="132">
        <v>24338.49</v>
      </c>
      <c r="I89" s="132">
        <v>199695.35</v>
      </c>
      <c r="J89" s="132">
        <v>197083.27</v>
      </c>
      <c r="K89" s="132">
        <v>139710.92000000001</v>
      </c>
      <c r="L89" s="132">
        <v>188429.2</v>
      </c>
      <c r="M89" s="132">
        <v>207069.8</v>
      </c>
      <c r="N89" s="132">
        <v>134390.64000000001</v>
      </c>
      <c r="O89" s="48"/>
      <c r="P89" s="83">
        <f t="shared" si="0"/>
        <v>218128.63</v>
      </c>
      <c r="Q89" s="137">
        <v>0</v>
      </c>
      <c r="R89" s="137">
        <v>0</v>
      </c>
      <c r="S89" s="48"/>
      <c r="T89" s="83">
        <f t="shared" si="1"/>
        <v>197707.74</v>
      </c>
      <c r="U89" s="132">
        <v>17846.18</v>
      </c>
      <c r="V89" s="132">
        <v>29004.74</v>
      </c>
      <c r="W89" s="132">
        <v>19018.21</v>
      </c>
      <c r="X89" s="124"/>
      <c r="Y89" s="83">
        <f t="shared" si="2"/>
        <v>181361.67</v>
      </c>
      <c r="Z89" s="132">
        <v>181361.67</v>
      </c>
      <c r="AA89" s="132">
        <v>36766.959999999999</v>
      </c>
      <c r="AB89" s="132">
        <v>197707.74</v>
      </c>
    </row>
    <row r="90" spans="2:28" ht="14.25" customHeight="1">
      <c r="B90" s="16" t="s">
        <v>174</v>
      </c>
      <c r="C90" s="7" t="s">
        <v>175</v>
      </c>
      <c r="D90" s="132">
        <v>860</v>
      </c>
      <c r="E90" s="132">
        <v>860</v>
      </c>
      <c r="F90" s="132">
        <v>860</v>
      </c>
      <c r="G90" s="132">
        <v>860.83</v>
      </c>
      <c r="H90" s="132">
        <v>0.83</v>
      </c>
      <c r="I90" s="132">
        <v>278.16000000000003</v>
      </c>
      <c r="J90" s="132">
        <v>777.67</v>
      </c>
      <c r="K90" s="132">
        <v>0</v>
      </c>
      <c r="L90" s="132">
        <v>277.33</v>
      </c>
      <c r="M90" s="132">
        <v>777.67</v>
      </c>
      <c r="N90" s="132">
        <v>0</v>
      </c>
      <c r="O90" s="48"/>
      <c r="P90" s="83">
        <f t="shared" si="0"/>
        <v>0</v>
      </c>
      <c r="Q90" s="137">
        <v>0</v>
      </c>
      <c r="R90" s="137">
        <v>0</v>
      </c>
      <c r="S90" s="48"/>
      <c r="T90" s="83">
        <f t="shared" si="1"/>
        <v>0</v>
      </c>
      <c r="U90" s="132">
        <v>0</v>
      </c>
      <c r="V90" s="132">
        <v>0.83</v>
      </c>
      <c r="W90" s="132">
        <v>0.83</v>
      </c>
      <c r="X90" s="124"/>
      <c r="Y90" s="83">
        <f t="shared" si="2"/>
        <v>0</v>
      </c>
      <c r="Z90" s="132">
        <v>0</v>
      </c>
      <c r="AA90" s="132">
        <v>0</v>
      </c>
      <c r="AB90" s="132">
        <v>0</v>
      </c>
    </row>
    <row r="91" spans="2:28" ht="14.25" customHeight="1">
      <c r="B91" s="16" t="s">
        <v>176</v>
      </c>
      <c r="C91" s="7" t="s">
        <v>177</v>
      </c>
      <c r="D91" s="132">
        <v>0</v>
      </c>
      <c r="E91" s="132">
        <v>0</v>
      </c>
      <c r="F91" s="132">
        <v>0</v>
      </c>
      <c r="G91" s="132">
        <v>0</v>
      </c>
      <c r="H91" s="132">
        <v>0</v>
      </c>
      <c r="I91" s="132">
        <v>0</v>
      </c>
      <c r="J91" s="132">
        <v>0</v>
      </c>
      <c r="K91" s="132">
        <v>0</v>
      </c>
      <c r="L91" s="132">
        <v>0</v>
      </c>
      <c r="M91" s="132">
        <v>0</v>
      </c>
      <c r="N91" s="132">
        <v>0</v>
      </c>
      <c r="O91" s="48"/>
      <c r="P91" s="83">
        <f t="shared" si="0"/>
        <v>0</v>
      </c>
      <c r="Q91" s="137">
        <v>0</v>
      </c>
      <c r="R91" s="137">
        <v>0</v>
      </c>
      <c r="S91" s="48"/>
      <c r="T91" s="83">
        <f t="shared" si="1"/>
        <v>0</v>
      </c>
      <c r="U91" s="132">
        <v>0</v>
      </c>
      <c r="V91" s="132">
        <v>0</v>
      </c>
      <c r="W91" s="132">
        <v>0</v>
      </c>
      <c r="X91" s="124"/>
      <c r="Y91" s="83">
        <f t="shared" si="2"/>
        <v>0</v>
      </c>
      <c r="Z91" s="132">
        <v>0</v>
      </c>
      <c r="AA91" s="132">
        <v>0</v>
      </c>
      <c r="AB91" s="132">
        <v>0</v>
      </c>
    </row>
    <row r="92" spans="2:28" ht="14.25" customHeight="1">
      <c r="B92" s="16" t="s">
        <v>178</v>
      </c>
      <c r="C92" s="7" t="s">
        <v>179</v>
      </c>
      <c r="D92" s="132">
        <v>0</v>
      </c>
      <c r="E92" s="132">
        <v>0</v>
      </c>
      <c r="F92" s="132">
        <v>0</v>
      </c>
      <c r="G92" s="132">
        <v>0</v>
      </c>
      <c r="H92" s="132">
        <v>0</v>
      </c>
      <c r="I92" s="132">
        <v>0</v>
      </c>
      <c r="J92" s="132">
        <v>0</v>
      </c>
      <c r="K92" s="132">
        <v>0</v>
      </c>
      <c r="L92" s="132">
        <v>0</v>
      </c>
      <c r="M92" s="132">
        <v>0</v>
      </c>
      <c r="N92" s="132">
        <v>0</v>
      </c>
      <c r="O92" s="48"/>
      <c r="P92" s="83">
        <f t="shared" si="0"/>
        <v>0</v>
      </c>
      <c r="Q92" s="137">
        <v>0</v>
      </c>
      <c r="R92" s="137">
        <v>0</v>
      </c>
      <c r="S92" s="48"/>
      <c r="T92" s="83">
        <f t="shared" si="1"/>
        <v>0</v>
      </c>
      <c r="U92" s="132">
        <v>0</v>
      </c>
      <c r="V92" s="132">
        <v>0</v>
      </c>
      <c r="W92" s="132">
        <v>0</v>
      </c>
      <c r="X92" s="124"/>
      <c r="Y92" s="83">
        <f t="shared" si="2"/>
        <v>0</v>
      </c>
      <c r="Z92" s="132">
        <v>0</v>
      </c>
      <c r="AA92" s="132">
        <v>0</v>
      </c>
      <c r="AB92" s="132">
        <v>0</v>
      </c>
    </row>
    <row r="93" spans="2:28" ht="14.25" customHeight="1">
      <c r="B93" s="19" t="s">
        <v>180</v>
      </c>
      <c r="C93" s="7" t="s">
        <v>181</v>
      </c>
      <c r="D93" s="132">
        <v>73379.86</v>
      </c>
      <c r="E93" s="132">
        <v>73379.86</v>
      </c>
      <c r="F93" s="132">
        <v>73379.86</v>
      </c>
      <c r="G93" s="132">
        <v>87221.29</v>
      </c>
      <c r="H93" s="132">
        <v>13841.43</v>
      </c>
      <c r="I93" s="132">
        <v>68862.47</v>
      </c>
      <c r="J93" s="132">
        <v>75771.17</v>
      </c>
      <c r="K93" s="132">
        <v>67639.39</v>
      </c>
      <c r="L93" s="132">
        <v>70260.070000000007</v>
      </c>
      <c r="M93" s="132">
        <v>84197.43</v>
      </c>
      <c r="N93" s="132">
        <v>70157.69</v>
      </c>
      <c r="O93" s="48"/>
      <c r="P93" s="83">
        <f t="shared" si="0"/>
        <v>82439</v>
      </c>
      <c r="Q93" s="137">
        <v>0</v>
      </c>
      <c r="R93" s="137">
        <v>0</v>
      </c>
      <c r="S93" s="48"/>
      <c r="T93" s="83">
        <f t="shared" si="1"/>
        <v>60262.27</v>
      </c>
      <c r="U93" s="132">
        <v>21845.200000000001</v>
      </c>
      <c r="V93" s="132">
        <v>23503.82</v>
      </c>
      <c r="W93" s="132">
        <v>16359.73</v>
      </c>
      <c r="X93" s="124"/>
      <c r="Y93" s="83">
        <f t="shared" si="2"/>
        <v>78436.479999999996</v>
      </c>
      <c r="Z93" s="132">
        <v>78436.479999999996</v>
      </c>
      <c r="AA93" s="132">
        <v>4002.52</v>
      </c>
      <c r="AB93" s="132">
        <v>60262.27</v>
      </c>
    </row>
    <row r="94" spans="2:28" ht="14.25" customHeight="1">
      <c r="B94" s="17" t="s">
        <v>182</v>
      </c>
      <c r="C94" s="18" t="s">
        <v>183</v>
      </c>
      <c r="D94" s="132">
        <v>295789.86</v>
      </c>
      <c r="E94" s="132">
        <v>295789.86</v>
      </c>
      <c r="F94" s="132">
        <v>295789.86</v>
      </c>
      <c r="G94" s="132">
        <v>333970.61</v>
      </c>
      <c r="H94" s="132">
        <v>38180.75</v>
      </c>
      <c r="I94" s="132">
        <v>268835.98</v>
      </c>
      <c r="J94" s="132">
        <v>273632.11</v>
      </c>
      <c r="K94" s="132">
        <v>207350.31</v>
      </c>
      <c r="L94" s="132">
        <v>258966.6</v>
      </c>
      <c r="M94" s="132">
        <v>292044.90000000002</v>
      </c>
      <c r="N94" s="132">
        <v>204548.33</v>
      </c>
      <c r="O94" s="48"/>
      <c r="P94" s="83">
        <f t="shared" si="0"/>
        <v>300567.63</v>
      </c>
      <c r="Q94" s="137">
        <v>0</v>
      </c>
      <c r="R94" s="137">
        <v>0</v>
      </c>
      <c r="S94" s="48"/>
      <c r="T94" s="83">
        <f t="shared" si="1"/>
        <v>257970.01</v>
      </c>
      <c r="U94" s="132">
        <v>39691.379999999997</v>
      </c>
      <c r="V94" s="132">
        <v>52509.39</v>
      </c>
      <c r="W94" s="132">
        <v>35378.769999999997</v>
      </c>
      <c r="X94" s="124"/>
      <c r="Y94" s="83">
        <f t="shared" si="2"/>
        <v>259798.15</v>
      </c>
      <c r="Z94" s="132">
        <v>259798.15</v>
      </c>
      <c r="AA94" s="132">
        <v>40769.480000000003</v>
      </c>
      <c r="AB94" s="132">
        <v>257970.01</v>
      </c>
    </row>
    <row r="95" spans="2:28" ht="14.25" customHeight="1">
      <c r="B95" s="16" t="s">
        <v>184</v>
      </c>
      <c r="C95" s="7" t="s">
        <v>185</v>
      </c>
      <c r="D95" s="132">
        <v>0</v>
      </c>
      <c r="E95" s="132">
        <v>0</v>
      </c>
      <c r="F95" s="132">
        <v>0</v>
      </c>
      <c r="G95" s="132">
        <v>0</v>
      </c>
      <c r="H95" s="132">
        <v>0</v>
      </c>
      <c r="I95" s="132">
        <v>0</v>
      </c>
      <c r="J95" s="132">
        <v>0</v>
      </c>
      <c r="K95" s="132">
        <v>0</v>
      </c>
      <c r="L95" s="132">
        <v>0</v>
      </c>
      <c r="M95" s="132">
        <v>0</v>
      </c>
      <c r="N95" s="132">
        <v>0</v>
      </c>
      <c r="O95" s="48"/>
      <c r="P95" s="83">
        <f t="shared" si="0"/>
        <v>0</v>
      </c>
      <c r="Q95" s="137">
        <v>0</v>
      </c>
      <c r="R95" s="137">
        <v>0</v>
      </c>
      <c r="S95" s="48"/>
      <c r="T95" s="83">
        <f t="shared" si="1"/>
        <v>0</v>
      </c>
      <c r="U95" s="132">
        <v>0</v>
      </c>
      <c r="V95" s="132">
        <v>0</v>
      </c>
      <c r="W95" s="132">
        <v>0</v>
      </c>
      <c r="X95" s="124"/>
      <c r="Y95" s="83">
        <f t="shared" si="2"/>
        <v>0</v>
      </c>
      <c r="Z95" s="132">
        <v>0</v>
      </c>
      <c r="AA95" s="132">
        <v>0</v>
      </c>
      <c r="AB95" s="132">
        <v>0</v>
      </c>
    </row>
    <row r="96" spans="2:28" ht="14.25" customHeight="1">
      <c r="B96" s="16" t="s">
        <v>186</v>
      </c>
      <c r="C96" s="7" t="s">
        <v>123</v>
      </c>
      <c r="D96" s="132">
        <v>2275781.2799999998</v>
      </c>
      <c r="E96" s="132">
        <v>826028.11</v>
      </c>
      <c r="F96" s="132">
        <v>1095392.5</v>
      </c>
      <c r="G96" s="132">
        <v>2411084.59</v>
      </c>
      <c r="H96" s="132">
        <v>135303.31</v>
      </c>
      <c r="I96" s="132">
        <v>308081.57</v>
      </c>
      <c r="J96" s="132">
        <v>548490.11</v>
      </c>
      <c r="K96" s="132">
        <v>712914.75</v>
      </c>
      <c r="L96" s="132">
        <v>318530.62</v>
      </c>
      <c r="M96" s="132">
        <v>496090.11</v>
      </c>
      <c r="N96" s="132">
        <v>630011.43999999994</v>
      </c>
      <c r="O96" s="48"/>
      <c r="P96" s="83">
        <f t="shared" si="0"/>
        <v>258845.89</v>
      </c>
      <c r="Q96" s="137">
        <v>0</v>
      </c>
      <c r="R96" s="137">
        <v>0</v>
      </c>
      <c r="S96" s="48"/>
      <c r="T96" s="83">
        <f t="shared" si="1"/>
        <v>235208.99</v>
      </c>
      <c r="U96" s="132">
        <v>10449.049999999999</v>
      </c>
      <c r="V96" s="132">
        <v>0</v>
      </c>
      <c r="W96" s="132">
        <v>52400</v>
      </c>
      <c r="X96" s="124"/>
      <c r="Y96" s="83">
        <f t="shared" si="2"/>
        <v>130343.71</v>
      </c>
      <c r="Z96" s="132">
        <v>130343.71</v>
      </c>
      <c r="AA96" s="132">
        <v>128502.18</v>
      </c>
      <c r="AB96" s="132">
        <v>235208.99</v>
      </c>
    </row>
    <row r="97" spans="2:28" ht="14.25" customHeight="1">
      <c r="B97" s="16" t="s">
        <v>187</v>
      </c>
      <c r="C97" s="7" t="s">
        <v>188</v>
      </c>
      <c r="D97" s="132">
        <v>0</v>
      </c>
      <c r="E97" s="132">
        <v>0</v>
      </c>
      <c r="F97" s="132">
        <v>0</v>
      </c>
      <c r="G97" s="132">
        <v>136511.01999999999</v>
      </c>
      <c r="H97" s="132">
        <v>136511.01999999999</v>
      </c>
      <c r="I97" s="132">
        <v>139017.85</v>
      </c>
      <c r="J97" s="132">
        <v>121485</v>
      </c>
      <c r="K97" s="132">
        <v>100128</v>
      </c>
      <c r="L97" s="132">
        <v>35484.93</v>
      </c>
      <c r="M97" s="132">
        <v>53421.4</v>
      </c>
      <c r="N97" s="132">
        <v>121485</v>
      </c>
      <c r="O97" s="48"/>
      <c r="P97" s="83">
        <f t="shared" si="0"/>
        <v>78772.899999999994</v>
      </c>
      <c r="Q97" s="137">
        <v>0</v>
      </c>
      <c r="R97" s="137">
        <v>0</v>
      </c>
      <c r="S97" s="48"/>
      <c r="T97" s="83">
        <f t="shared" si="1"/>
        <v>78772.899999999994</v>
      </c>
      <c r="U97" s="132">
        <v>0</v>
      </c>
      <c r="V97" s="132">
        <v>89804.42</v>
      </c>
      <c r="W97" s="132">
        <v>157868.01999999999</v>
      </c>
      <c r="X97" s="124"/>
      <c r="Y97" s="83">
        <f t="shared" si="2"/>
        <v>58870.43</v>
      </c>
      <c r="Z97" s="132">
        <v>58870.43</v>
      </c>
      <c r="AA97" s="132">
        <v>19902.47</v>
      </c>
      <c r="AB97" s="132">
        <v>78772.899999999994</v>
      </c>
    </row>
    <row r="98" spans="2:28" ht="14.25" customHeight="1">
      <c r="B98" s="16" t="s">
        <v>189</v>
      </c>
      <c r="C98" s="7" t="s">
        <v>190</v>
      </c>
      <c r="D98" s="132">
        <v>0</v>
      </c>
      <c r="E98" s="132">
        <v>0</v>
      </c>
      <c r="F98" s="132">
        <v>0</v>
      </c>
      <c r="G98" s="132">
        <v>0</v>
      </c>
      <c r="H98" s="132">
        <v>0</v>
      </c>
      <c r="I98" s="132">
        <v>1772.63</v>
      </c>
      <c r="J98" s="132">
        <v>6242.37</v>
      </c>
      <c r="K98" s="132">
        <v>0</v>
      </c>
      <c r="L98" s="132">
        <v>1772.63</v>
      </c>
      <c r="M98" s="132">
        <v>6242.37</v>
      </c>
      <c r="N98" s="132">
        <v>0</v>
      </c>
      <c r="O98" s="48"/>
      <c r="P98" s="83">
        <f t="shared" si="0"/>
        <v>23058.82</v>
      </c>
      <c r="Q98" s="137">
        <v>0</v>
      </c>
      <c r="R98" s="137">
        <v>0</v>
      </c>
      <c r="S98" s="48"/>
      <c r="T98" s="83">
        <f t="shared" si="1"/>
        <v>23058.82</v>
      </c>
      <c r="U98" s="132">
        <v>0</v>
      </c>
      <c r="V98" s="132">
        <v>0</v>
      </c>
      <c r="W98" s="132">
        <v>0</v>
      </c>
      <c r="X98" s="124"/>
      <c r="Y98" s="83">
        <f t="shared" si="2"/>
        <v>21703.119999999999</v>
      </c>
      <c r="Z98" s="132">
        <v>21703.119999999999</v>
      </c>
      <c r="AA98" s="132">
        <v>1355.7</v>
      </c>
      <c r="AB98" s="132">
        <v>23058.82</v>
      </c>
    </row>
    <row r="99" spans="2:28" ht="14.25" customHeight="1">
      <c r="B99" s="16" t="s">
        <v>191</v>
      </c>
      <c r="C99" s="7" t="s">
        <v>192</v>
      </c>
      <c r="D99" s="132">
        <v>260439.18</v>
      </c>
      <c r="E99" s="132">
        <v>35240.06</v>
      </c>
      <c r="F99" s="132">
        <v>35240.06</v>
      </c>
      <c r="G99" s="132">
        <v>265805.62</v>
      </c>
      <c r="H99" s="132">
        <v>5366.44</v>
      </c>
      <c r="I99" s="132">
        <v>28730.67</v>
      </c>
      <c r="J99" s="132">
        <v>16523.189999999999</v>
      </c>
      <c r="K99" s="132">
        <v>34300.19</v>
      </c>
      <c r="L99" s="132">
        <v>27880.43</v>
      </c>
      <c r="M99" s="132">
        <v>17173.43</v>
      </c>
      <c r="N99" s="132">
        <v>29433.75</v>
      </c>
      <c r="O99" s="48"/>
      <c r="P99" s="83">
        <f t="shared" si="0"/>
        <v>36128.199999999997</v>
      </c>
      <c r="Q99" s="137">
        <v>0</v>
      </c>
      <c r="R99" s="137">
        <v>0</v>
      </c>
      <c r="S99" s="48"/>
      <c r="T99" s="83">
        <f t="shared" si="1"/>
        <v>35828.199999999997</v>
      </c>
      <c r="U99" s="132">
        <v>300</v>
      </c>
      <c r="V99" s="132">
        <v>1150.24</v>
      </c>
      <c r="W99" s="132">
        <v>500</v>
      </c>
      <c r="X99" s="124"/>
      <c r="Y99" s="83">
        <f t="shared" si="2"/>
        <v>35198.25</v>
      </c>
      <c r="Z99" s="132">
        <v>35198.25</v>
      </c>
      <c r="AA99" s="132">
        <v>929.95</v>
      </c>
      <c r="AB99" s="132">
        <v>35828.199999999997</v>
      </c>
    </row>
    <row r="100" spans="2:28" ht="14.25" customHeight="1">
      <c r="B100" s="17" t="s">
        <v>193</v>
      </c>
      <c r="C100" s="18" t="s">
        <v>194</v>
      </c>
      <c r="D100" s="132">
        <v>2536220.46</v>
      </c>
      <c r="E100" s="132">
        <v>861268.17</v>
      </c>
      <c r="F100" s="132">
        <v>1130632.56</v>
      </c>
      <c r="G100" s="132">
        <v>2813401.23</v>
      </c>
      <c r="H100" s="132">
        <v>277180.77</v>
      </c>
      <c r="I100" s="132">
        <v>477602.72</v>
      </c>
      <c r="J100" s="132">
        <v>692740.67</v>
      </c>
      <c r="K100" s="132">
        <v>847342.94</v>
      </c>
      <c r="L100" s="132">
        <v>383668.61</v>
      </c>
      <c r="M100" s="132">
        <v>572927.31000000006</v>
      </c>
      <c r="N100" s="132">
        <v>780930.19</v>
      </c>
      <c r="O100" s="48"/>
      <c r="P100" s="83">
        <f t="shared" si="0"/>
        <v>396805.81</v>
      </c>
      <c r="Q100" s="137">
        <v>0</v>
      </c>
      <c r="R100" s="137">
        <v>0</v>
      </c>
      <c r="S100" s="48"/>
      <c r="T100" s="83">
        <f t="shared" si="1"/>
        <v>372868.91</v>
      </c>
      <c r="U100" s="132">
        <v>10749.05</v>
      </c>
      <c r="V100" s="132">
        <v>90954.66</v>
      </c>
      <c r="W100" s="132">
        <v>210768.02</v>
      </c>
      <c r="X100" s="124"/>
      <c r="Y100" s="83">
        <f t="shared" si="2"/>
        <v>246115.51</v>
      </c>
      <c r="Z100" s="132">
        <v>246115.51</v>
      </c>
      <c r="AA100" s="132">
        <v>150690.29999999999</v>
      </c>
      <c r="AB100" s="132">
        <v>372868.91</v>
      </c>
    </row>
    <row r="101" spans="2:28" ht="14.25" customHeight="1">
      <c r="B101" s="16" t="s">
        <v>195</v>
      </c>
      <c r="C101" s="7" t="s">
        <v>196</v>
      </c>
      <c r="D101" s="132">
        <v>0</v>
      </c>
      <c r="E101" s="132">
        <v>0</v>
      </c>
      <c r="F101" s="132">
        <v>0</v>
      </c>
      <c r="G101" s="132">
        <v>0</v>
      </c>
      <c r="H101" s="132">
        <v>0</v>
      </c>
      <c r="I101" s="132">
        <v>0</v>
      </c>
      <c r="J101" s="132">
        <v>0</v>
      </c>
      <c r="K101" s="132">
        <v>0</v>
      </c>
      <c r="L101" s="132">
        <v>0</v>
      </c>
      <c r="M101" s="132">
        <v>0</v>
      </c>
      <c r="N101" s="132">
        <v>0</v>
      </c>
      <c r="O101" s="48"/>
      <c r="P101" s="83">
        <f t="shared" si="0"/>
        <v>0</v>
      </c>
      <c r="Q101" s="137">
        <v>0</v>
      </c>
      <c r="R101" s="137">
        <v>0</v>
      </c>
      <c r="S101" s="48"/>
      <c r="T101" s="83">
        <f t="shared" si="1"/>
        <v>0</v>
      </c>
      <c r="U101" s="132">
        <v>0</v>
      </c>
      <c r="V101" s="132">
        <v>0</v>
      </c>
      <c r="W101" s="132">
        <v>0</v>
      </c>
      <c r="X101" s="124"/>
      <c r="Y101" s="83">
        <f t="shared" si="2"/>
        <v>0</v>
      </c>
      <c r="Z101" s="132">
        <v>0</v>
      </c>
      <c r="AA101" s="132">
        <v>0</v>
      </c>
      <c r="AB101" s="132">
        <v>0</v>
      </c>
    </row>
    <row r="102" spans="2:28" ht="14.25" customHeight="1">
      <c r="B102" s="16" t="s">
        <v>197</v>
      </c>
      <c r="C102" s="7" t="s">
        <v>198</v>
      </c>
      <c r="D102" s="132">
        <v>0</v>
      </c>
      <c r="E102" s="132">
        <v>0</v>
      </c>
      <c r="F102" s="132">
        <v>0</v>
      </c>
      <c r="G102" s="132">
        <v>0</v>
      </c>
      <c r="H102" s="132">
        <v>0</v>
      </c>
      <c r="I102" s="132">
        <v>0</v>
      </c>
      <c r="J102" s="132">
        <v>0</v>
      </c>
      <c r="K102" s="132">
        <v>0</v>
      </c>
      <c r="L102" s="132">
        <v>0</v>
      </c>
      <c r="M102" s="132">
        <v>0</v>
      </c>
      <c r="N102" s="132">
        <v>0</v>
      </c>
      <c r="O102" s="48"/>
      <c r="P102" s="83">
        <f t="shared" si="0"/>
        <v>0</v>
      </c>
      <c r="Q102" s="137">
        <v>0</v>
      </c>
      <c r="R102" s="137">
        <v>0</v>
      </c>
      <c r="S102" s="48"/>
      <c r="T102" s="83">
        <f t="shared" si="1"/>
        <v>0</v>
      </c>
      <c r="U102" s="132">
        <v>0</v>
      </c>
      <c r="V102" s="132">
        <v>0</v>
      </c>
      <c r="W102" s="132">
        <v>0</v>
      </c>
      <c r="X102" s="124"/>
      <c r="Y102" s="83">
        <f t="shared" si="2"/>
        <v>0</v>
      </c>
      <c r="Z102" s="132">
        <v>0</v>
      </c>
      <c r="AA102" s="132">
        <v>0</v>
      </c>
      <c r="AB102" s="132">
        <v>0</v>
      </c>
    </row>
    <row r="103" spans="2:28" ht="14.25" customHeight="1">
      <c r="B103" s="16" t="s">
        <v>199</v>
      </c>
      <c r="C103" s="7" t="s">
        <v>200</v>
      </c>
      <c r="D103" s="132">
        <v>0</v>
      </c>
      <c r="E103" s="132">
        <v>0</v>
      </c>
      <c r="F103" s="132">
        <v>0</v>
      </c>
      <c r="G103" s="132">
        <v>0</v>
      </c>
      <c r="H103" s="132">
        <v>0</v>
      </c>
      <c r="I103" s="132">
        <v>0</v>
      </c>
      <c r="J103" s="132">
        <v>0</v>
      </c>
      <c r="K103" s="132">
        <v>0</v>
      </c>
      <c r="L103" s="132">
        <v>0</v>
      </c>
      <c r="M103" s="132">
        <v>0</v>
      </c>
      <c r="N103" s="132">
        <v>0</v>
      </c>
      <c r="O103" s="48"/>
      <c r="P103" s="83">
        <f t="shared" si="0"/>
        <v>0</v>
      </c>
      <c r="Q103" s="137">
        <v>0</v>
      </c>
      <c r="R103" s="137">
        <v>0</v>
      </c>
      <c r="S103" s="48"/>
      <c r="T103" s="83">
        <f t="shared" si="1"/>
        <v>0</v>
      </c>
      <c r="U103" s="132">
        <v>0</v>
      </c>
      <c r="V103" s="132">
        <v>0</v>
      </c>
      <c r="W103" s="132">
        <v>0</v>
      </c>
      <c r="X103" s="124"/>
      <c r="Y103" s="83">
        <f t="shared" si="2"/>
        <v>0</v>
      </c>
      <c r="Z103" s="132">
        <v>0</v>
      </c>
      <c r="AA103" s="132">
        <v>0</v>
      </c>
      <c r="AB103" s="132">
        <v>0</v>
      </c>
    </row>
    <row r="104" spans="2:28" ht="14.25" customHeight="1">
      <c r="B104" s="16" t="s">
        <v>201</v>
      </c>
      <c r="C104" s="7" t="s">
        <v>202</v>
      </c>
      <c r="D104" s="132">
        <v>0</v>
      </c>
      <c r="E104" s="132">
        <v>0</v>
      </c>
      <c r="F104" s="132">
        <v>0</v>
      </c>
      <c r="G104" s="132">
        <v>0</v>
      </c>
      <c r="H104" s="132">
        <v>0</v>
      </c>
      <c r="I104" s="132">
        <v>0</v>
      </c>
      <c r="J104" s="132">
        <v>0</v>
      </c>
      <c r="K104" s="132">
        <v>0</v>
      </c>
      <c r="L104" s="132">
        <v>0</v>
      </c>
      <c r="M104" s="132">
        <v>0</v>
      </c>
      <c r="N104" s="132">
        <v>0</v>
      </c>
      <c r="O104" s="48"/>
      <c r="P104" s="83">
        <f t="shared" si="0"/>
        <v>0</v>
      </c>
      <c r="Q104" s="137">
        <v>0</v>
      </c>
      <c r="R104" s="137">
        <v>0</v>
      </c>
      <c r="S104" s="48"/>
      <c r="T104" s="83">
        <f t="shared" si="1"/>
        <v>0</v>
      </c>
      <c r="U104" s="132">
        <v>0</v>
      </c>
      <c r="V104" s="132">
        <v>0</v>
      </c>
      <c r="W104" s="132">
        <v>0</v>
      </c>
      <c r="X104" s="124"/>
      <c r="Y104" s="83">
        <f t="shared" si="2"/>
        <v>0</v>
      </c>
      <c r="Z104" s="132">
        <v>0</v>
      </c>
      <c r="AA104" s="132">
        <v>0</v>
      </c>
      <c r="AB104" s="132">
        <v>0</v>
      </c>
    </row>
    <row r="105" spans="2:28" ht="14.25" customHeight="1">
      <c r="B105" s="17" t="s">
        <v>203</v>
      </c>
      <c r="C105" s="18" t="s">
        <v>204</v>
      </c>
      <c r="D105" s="132">
        <v>0</v>
      </c>
      <c r="E105" s="132">
        <v>0</v>
      </c>
      <c r="F105" s="132">
        <v>0</v>
      </c>
      <c r="G105" s="132">
        <v>0</v>
      </c>
      <c r="H105" s="132">
        <v>0</v>
      </c>
      <c r="I105" s="132">
        <v>0</v>
      </c>
      <c r="J105" s="132">
        <v>0</v>
      </c>
      <c r="K105" s="132">
        <v>0</v>
      </c>
      <c r="L105" s="132">
        <v>0</v>
      </c>
      <c r="M105" s="132">
        <v>0</v>
      </c>
      <c r="N105" s="132">
        <v>0</v>
      </c>
      <c r="O105" s="48"/>
      <c r="P105" s="83">
        <f t="shared" si="0"/>
        <v>0</v>
      </c>
      <c r="Q105" s="137">
        <v>0</v>
      </c>
      <c r="R105" s="137">
        <v>0</v>
      </c>
      <c r="S105" s="48"/>
      <c r="T105" s="83">
        <f t="shared" si="1"/>
        <v>0</v>
      </c>
      <c r="U105" s="132">
        <v>0</v>
      </c>
      <c r="V105" s="132">
        <v>0</v>
      </c>
      <c r="W105" s="132">
        <v>0</v>
      </c>
      <c r="X105" s="124"/>
      <c r="Y105" s="83">
        <f t="shared" si="2"/>
        <v>0</v>
      </c>
      <c r="Z105" s="132">
        <v>0</v>
      </c>
      <c r="AA105" s="132">
        <v>0</v>
      </c>
      <c r="AB105" s="132">
        <v>0</v>
      </c>
    </row>
    <row r="106" spans="2:28" ht="14.25" customHeight="1">
      <c r="B106" s="16" t="s">
        <v>205</v>
      </c>
      <c r="C106" s="7" t="s">
        <v>206</v>
      </c>
      <c r="D106" s="132">
        <v>0</v>
      </c>
      <c r="E106" s="132">
        <v>0</v>
      </c>
      <c r="F106" s="132">
        <v>0</v>
      </c>
      <c r="G106" s="132">
        <v>0</v>
      </c>
      <c r="H106" s="132">
        <v>0</v>
      </c>
      <c r="I106" s="132">
        <v>0</v>
      </c>
      <c r="J106" s="132">
        <v>0</v>
      </c>
      <c r="K106" s="132">
        <v>0</v>
      </c>
      <c r="L106" s="132">
        <v>0</v>
      </c>
      <c r="M106" s="132">
        <v>0</v>
      </c>
      <c r="N106" s="132">
        <v>0</v>
      </c>
      <c r="O106" s="48"/>
      <c r="P106" s="83">
        <f t="shared" si="0"/>
        <v>0</v>
      </c>
      <c r="Q106" s="137">
        <v>0</v>
      </c>
      <c r="R106" s="137">
        <v>0</v>
      </c>
      <c r="S106" s="48"/>
      <c r="T106" s="83">
        <f t="shared" si="1"/>
        <v>0</v>
      </c>
      <c r="U106" s="132">
        <v>0</v>
      </c>
      <c r="V106" s="132">
        <v>0</v>
      </c>
      <c r="W106" s="132">
        <v>0</v>
      </c>
      <c r="X106" s="124"/>
      <c r="Y106" s="83">
        <f t="shared" si="2"/>
        <v>0</v>
      </c>
      <c r="Z106" s="132">
        <v>0</v>
      </c>
      <c r="AA106" s="132">
        <v>0</v>
      </c>
      <c r="AB106" s="132">
        <v>0</v>
      </c>
    </row>
    <row r="107" spans="2:28" ht="14.25" customHeight="1">
      <c r="B107" s="16" t="s">
        <v>207</v>
      </c>
      <c r="C107" s="7" t="s">
        <v>208</v>
      </c>
      <c r="D107" s="132">
        <v>0</v>
      </c>
      <c r="E107" s="132">
        <v>0</v>
      </c>
      <c r="F107" s="132">
        <v>0</v>
      </c>
      <c r="G107" s="132">
        <v>0</v>
      </c>
      <c r="H107" s="132">
        <v>0</v>
      </c>
      <c r="I107" s="132">
        <v>0</v>
      </c>
      <c r="J107" s="132">
        <v>0</v>
      </c>
      <c r="K107" s="132">
        <v>0</v>
      </c>
      <c r="L107" s="132">
        <v>0</v>
      </c>
      <c r="M107" s="132">
        <v>0</v>
      </c>
      <c r="N107" s="132">
        <v>0</v>
      </c>
      <c r="O107" s="48"/>
      <c r="P107" s="83">
        <f t="shared" si="0"/>
        <v>0</v>
      </c>
      <c r="Q107" s="137">
        <v>0</v>
      </c>
      <c r="R107" s="137">
        <v>0</v>
      </c>
      <c r="S107" s="48"/>
      <c r="T107" s="83">
        <f t="shared" si="1"/>
        <v>0</v>
      </c>
      <c r="U107" s="132">
        <v>0</v>
      </c>
      <c r="V107" s="132">
        <v>0</v>
      </c>
      <c r="W107" s="132">
        <v>0</v>
      </c>
      <c r="X107" s="124"/>
      <c r="Y107" s="83">
        <f t="shared" si="2"/>
        <v>0</v>
      </c>
      <c r="Z107" s="132">
        <v>0</v>
      </c>
      <c r="AA107" s="132">
        <v>0</v>
      </c>
      <c r="AB107" s="132">
        <v>0</v>
      </c>
    </row>
    <row r="108" spans="2:28" ht="14.25" customHeight="1">
      <c r="B108" s="16" t="s">
        <v>209</v>
      </c>
      <c r="C108" s="7" t="s">
        <v>210</v>
      </c>
      <c r="D108" s="132">
        <v>0</v>
      </c>
      <c r="E108" s="132">
        <v>0</v>
      </c>
      <c r="F108" s="132">
        <v>0</v>
      </c>
      <c r="G108" s="132">
        <v>0</v>
      </c>
      <c r="H108" s="132">
        <v>0</v>
      </c>
      <c r="I108" s="132">
        <v>0</v>
      </c>
      <c r="J108" s="132">
        <v>0</v>
      </c>
      <c r="K108" s="132">
        <v>0</v>
      </c>
      <c r="L108" s="132">
        <v>0</v>
      </c>
      <c r="M108" s="132">
        <v>0</v>
      </c>
      <c r="N108" s="132">
        <v>0</v>
      </c>
      <c r="O108" s="48"/>
      <c r="P108" s="83">
        <f t="shared" si="0"/>
        <v>0</v>
      </c>
      <c r="Q108" s="137">
        <v>0</v>
      </c>
      <c r="R108" s="137">
        <v>0</v>
      </c>
      <c r="S108" s="48"/>
      <c r="T108" s="83">
        <f t="shared" si="1"/>
        <v>0</v>
      </c>
      <c r="U108" s="132">
        <v>0</v>
      </c>
      <c r="V108" s="132">
        <v>0</v>
      </c>
      <c r="W108" s="132">
        <v>0</v>
      </c>
      <c r="X108" s="124"/>
      <c r="Y108" s="83">
        <f t="shared" si="2"/>
        <v>0</v>
      </c>
      <c r="Z108" s="132">
        <v>0</v>
      </c>
      <c r="AA108" s="132">
        <v>0</v>
      </c>
      <c r="AB108" s="132">
        <v>0</v>
      </c>
    </row>
    <row r="109" spans="2:28" ht="14.25" customHeight="1">
      <c r="B109" s="16" t="s">
        <v>211</v>
      </c>
      <c r="C109" s="7" t="s">
        <v>212</v>
      </c>
      <c r="D109" s="132">
        <v>0</v>
      </c>
      <c r="E109" s="132">
        <v>0</v>
      </c>
      <c r="F109" s="132">
        <v>0</v>
      </c>
      <c r="G109" s="132">
        <v>0</v>
      </c>
      <c r="H109" s="132">
        <v>0</v>
      </c>
      <c r="I109" s="132">
        <v>0</v>
      </c>
      <c r="J109" s="132">
        <v>0</v>
      </c>
      <c r="K109" s="132">
        <v>0</v>
      </c>
      <c r="L109" s="132">
        <v>0</v>
      </c>
      <c r="M109" s="132">
        <v>0</v>
      </c>
      <c r="N109" s="132">
        <v>0</v>
      </c>
      <c r="O109" s="48"/>
      <c r="P109" s="83">
        <f t="shared" si="0"/>
        <v>0</v>
      </c>
      <c r="Q109" s="137">
        <v>0</v>
      </c>
      <c r="R109" s="137">
        <v>0</v>
      </c>
      <c r="S109" s="48"/>
      <c r="T109" s="83">
        <f t="shared" si="1"/>
        <v>0</v>
      </c>
      <c r="U109" s="132">
        <v>0</v>
      </c>
      <c r="V109" s="132">
        <v>0</v>
      </c>
      <c r="W109" s="132">
        <v>0</v>
      </c>
      <c r="X109" s="124"/>
      <c r="Y109" s="83">
        <f t="shared" si="2"/>
        <v>0</v>
      </c>
      <c r="Z109" s="132">
        <v>0</v>
      </c>
      <c r="AA109" s="132">
        <v>0</v>
      </c>
      <c r="AB109" s="132">
        <v>0</v>
      </c>
    </row>
    <row r="110" spans="2:28" ht="14.25" customHeight="1">
      <c r="B110" s="17" t="s">
        <v>213</v>
      </c>
      <c r="C110" s="18" t="s">
        <v>214</v>
      </c>
      <c r="D110" s="132">
        <v>0</v>
      </c>
      <c r="E110" s="132">
        <v>0</v>
      </c>
      <c r="F110" s="132">
        <v>0</v>
      </c>
      <c r="G110" s="132">
        <v>0</v>
      </c>
      <c r="H110" s="132">
        <v>0</v>
      </c>
      <c r="I110" s="132">
        <v>0</v>
      </c>
      <c r="J110" s="132">
        <v>0</v>
      </c>
      <c r="K110" s="132">
        <v>0</v>
      </c>
      <c r="L110" s="132">
        <v>0</v>
      </c>
      <c r="M110" s="132">
        <v>0</v>
      </c>
      <c r="N110" s="132">
        <v>0</v>
      </c>
      <c r="O110" s="48"/>
      <c r="P110" s="83">
        <f t="shared" si="0"/>
        <v>0</v>
      </c>
      <c r="Q110" s="137">
        <v>0</v>
      </c>
      <c r="R110" s="137">
        <v>0</v>
      </c>
      <c r="S110" s="48"/>
      <c r="T110" s="83">
        <f t="shared" si="1"/>
        <v>0</v>
      </c>
      <c r="U110" s="132">
        <v>0</v>
      </c>
      <c r="V110" s="132">
        <v>0</v>
      </c>
      <c r="W110" s="132">
        <v>0</v>
      </c>
      <c r="X110" s="124"/>
      <c r="Y110" s="83">
        <f t="shared" si="2"/>
        <v>0</v>
      </c>
      <c r="Z110" s="132">
        <v>0</v>
      </c>
      <c r="AA110" s="132">
        <v>0</v>
      </c>
      <c r="AB110" s="132">
        <v>0</v>
      </c>
    </row>
    <row r="111" spans="2:28" ht="14.25" customHeight="1">
      <c r="B111" s="16" t="s">
        <v>215</v>
      </c>
      <c r="C111" s="7" t="s">
        <v>216</v>
      </c>
      <c r="D111" s="132">
        <v>0</v>
      </c>
      <c r="E111" s="132">
        <v>0</v>
      </c>
      <c r="F111" s="132">
        <v>0</v>
      </c>
      <c r="G111" s="132">
        <v>0</v>
      </c>
      <c r="H111" s="132">
        <v>0</v>
      </c>
      <c r="I111" s="132">
        <v>0</v>
      </c>
      <c r="J111" s="132">
        <v>0</v>
      </c>
      <c r="K111" s="132">
        <v>0</v>
      </c>
      <c r="L111" s="132">
        <v>0</v>
      </c>
      <c r="M111" s="132">
        <v>0</v>
      </c>
      <c r="N111" s="132">
        <v>0</v>
      </c>
      <c r="O111" s="48"/>
      <c r="P111" s="83">
        <f t="shared" si="0"/>
        <v>0</v>
      </c>
      <c r="Q111" s="137">
        <v>0</v>
      </c>
      <c r="R111" s="137">
        <v>0</v>
      </c>
      <c r="S111" s="48"/>
      <c r="T111" s="83">
        <f t="shared" si="1"/>
        <v>0</v>
      </c>
      <c r="U111" s="132">
        <v>0</v>
      </c>
      <c r="V111" s="132">
        <v>0</v>
      </c>
      <c r="W111" s="132">
        <v>0</v>
      </c>
      <c r="X111" s="124"/>
      <c r="Y111" s="83">
        <f t="shared" si="2"/>
        <v>0</v>
      </c>
      <c r="Z111" s="132">
        <v>0</v>
      </c>
      <c r="AA111" s="132">
        <v>0</v>
      </c>
      <c r="AB111" s="132">
        <v>0</v>
      </c>
    </row>
    <row r="112" spans="2:28" ht="14.25" customHeight="1">
      <c r="B112" s="20" t="s">
        <v>217</v>
      </c>
      <c r="C112" s="18" t="s">
        <v>218</v>
      </c>
      <c r="D112" s="132">
        <v>0</v>
      </c>
      <c r="E112" s="132">
        <v>0</v>
      </c>
      <c r="F112" s="132">
        <v>0</v>
      </c>
      <c r="G112" s="132">
        <v>0</v>
      </c>
      <c r="H112" s="132">
        <v>0</v>
      </c>
      <c r="I112" s="132">
        <v>0</v>
      </c>
      <c r="J112" s="132">
        <v>0</v>
      </c>
      <c r="K112" s="132">
        <v>0</v>
      </c>
      <c r="L112" s="132">
        <v>0</v>
      </c>
      <c r="M112" s="132">
        <v>0</v>
      </c>
      <c r="N112" s="132">
        <v>0</v>
      </c>
      <c r="O112" s="48"/>
      <c r="P112" s="83">
        <f t="shared" si="0"/>
        <v>0</v>
      </c>
      <c r="Q112" s="137">
        <v>0</v>
      </c>
      <c r="R112" s="137">
        <v>0</v>
      </c>
      <c r="S112" s="48"/>
      <c r="T112" s="83">
        <f t="shared" si="1"/>
        <v>0</v>
      </c>
      <c r="U112" s="132">
        <v>0</v>
      </c>
      <c r="V112" s="132">
        <v>0</v>
      </c>
      <c r="W112" s="132">
        <v>0</v>
      </c>
      <c r="X112" s="124"/>
      <c r="Y112" s="83">
        <f t="shared" si="2"/>
        <v>0</v>
      </c>
      <c r="Z112" s="132">
        <v>0</v>
      </c>
      <c r="AA112" s="132">
        <v>0</v>
      </c>
      <c r="AB112" s="132">
        <v>0</v>
      </c>
    </row>
    <row r="113" spans="1:33" ht="14.25" customHeight="1">
      <c r="B113" s="16" t="s">
        <v>219</v>
      </c>
      <c r="C113" s="7" t="s">
        <v>220</v>
      </c>
      <c r="D113" s="132">
        <v>465164.57</v>
      </c>
      <c r="E113" s="132">
        <v>465164.57</v>
      </c>
      <c r="F113" s="132">
        <v>465164.57</v>
      </c>
      <c r="G113" s="132">
        <v>473408.63</v>
      </c>
      <c r="H113" s="132">
        <v>8244.06</v>
      </c>
      <c r="I113" s="132">
        <v>223784.47</v>
      </c>
      <c r="J113" s="132">
        <v>303178.93</v>
      </c>
      <c r="K113" s="132">
        <v>294995.82</v>
      </c>
      <c r="L113" s="132">
        <v>222866.63</v>
      </c>
      <c r="M113" s="132">
        <v>304096.71000000002</v>
      </c>
      <c r="N113" s="132">
        <v>294995.82</v>
      </c>
      <c r="O113" s="48"/>
      <c r="P113" s="83">
        <f t="shared" si="0"/>
        <v>160775.75</v>
      </c>
      <c r="Q113" s="137">
        <v>0</v>
      </c>
      <c r="R113" s="137">
        <v>0</v>
      </c>
      <c r="S113" s="48"/>
      <c r="T113" s="83">
        <f t="shared" si="1"/>
        <v>152531.75</v>
      </c>
      <c r="U113" s="132">
        <v>8244</v>
      </c>
      <c r="V113" s="132">
        <v>9161.84</v>
      </c>
      <c r="W113" s="132">
        <v>8244.06</v>
      </c>
      <c r="X113" s="124"/>
      <c r="Y113" s="83">
        <f t="shared" si="2"/>
        <v>152531.75</v>
      </c>
      <c r="Z113" s="132">
        <v>152531.75</v>
      </c>
      <c r="AA113" s="132">
        <v>8244</v>
      </c>
      <c r="AB113" s="132">
        <v>152531.75</v>
      </c>
    </row>
    <row r="114" spans="1:33" ht="14.25" customHeight="1">
      <c r="B114" s="16" t="s">
        <v>221</v>
      </c>
      <c r="C114" s="7" t="s">
        <v>222</v>
      </c>
      <c r="D114" s="132">
        <v>22000</v>
      </c>
      <c r="E114" s="132">
        <v>22000</v>
      </c>
      <c r="F114" s="132">
        <v>22000</v>
      </c>
      <c r="G114" s="132">
        <v>36245.919999999998</v>
      </c>
      <c r="H114" s="132">
        <v>14245.92</v>
      </c>
      <c r="I114" s="132">
        <v>69822.41</v>
      </c>
      <c r="J114" s="132">
        <v>25693.69</v>
      </c>
      <c r="K114" s="132">
        <v>8235.2999999999993</v>
      </c>
      <c r="L114" s="132">
        <v>63868.98</v>
      </c>
      <c r="M114" s="132">
        <v>22827.21</v>
      </c>
      <c r="N114" s="132">
        <v>4012.81</v>
      </c>
      <c r="O114" s="48"/>
      <c r="P114" s="83">
        <f t="shared" si="0"/>
        <v>204126.41999999998</v>
      </c>
      <c r="Q114" s="137">
        <v>0</v>
      </c>
      <c r="R114" s="137">
        <v>0</v>
      </c>
      <c r="S114" s="48"/>
      <c r="T114" s="83">
        <f t="shared" si="1"/>
        <v>204024.47</v>
      </c>
      <c r="U114" s="132">
        <v>1203.52</v>
      </c>
      <c r="V114" s="132">
        <v>7156.95</v>
      </c>
      <c r="W114" s="132">
        <v>10023.43</v>
      </c>
      <c r="X114" s="124"/>
      <c r="Y114" s="83">
        <f t="shared" si="2"/>
        <v>184384.71</v>
      </c>
      <c r="Z114" s="132">
        <v>184384.71</v>
      </c>
      <c r="AA114" s="132">
        <v>19741.71</v>
      </c>
      <c r="AB114" s="132">
        <v>204024.47</v>
      </c>
    </row>
    <row r="115" spans="1:33" ht="14.25" customHeight="1">
      <c r="B115" s="17">
        <v>90000</v>
      </c>
      <c r="C115" s="18" t="s">
        <v>223</v>
      </c>
      <c r="D115" s="132">
        <v>487164.57</v>
      </c>
      <c r="E115" s="132">
        <v>487164.57</v>
      </c>
      <c r="F115" s="132">
        <v>487164.57</v>
      </c>
      <c r="G115" s="132">
        <v>509654.55</v>
      </c>
      <c r="H115" s="132">
        <v>22489.98</v>
      </c>
      <c r="I115" s="132">
        <v>293606.88</v>
      </c>
      <c r="J115" s="132">
        <v>328872.62</v>
      </c>
      <c r="K115" s="132">
        <v>303231.12</v>
      </c>
      <c r="L115" s="132">
        <v>286735.61</v>
      </c>
      <c r="M115" s="132">
        <v>326923.92</v>
      </c>
      <c r="N115" s="132">
        <v>299008.63</v>
      </c>
      <c r="O115" s="48"/>
      <c r="P115" s="83">
        <f t="shared" si="0"/>
        <v>364902.17000000004</v>
      </c>
      <c r="Q115" s="137">
        <v>0</v>
      </c>
      <c r="R115" s="137">
        <v>0</v>
      </c>
      <c r="S115" s="48"/>
      <c r="T115" s="83">
        <f t="shared" si="1"/>
        <v>356556.22</v>
      </c>
      <c r="U115" s="132">
        <v>9447.52</v>
      </c>
      <c r="V115" s="132">
        <v>16318.79</v>
      </c>
      <c r="W115" s="132">
        <v>18267.490000000002</v>
      </c>
      <c r="X115" s="124"/>
      <c r="Y115" s="83">
        <f t="shared" si="2"/>
        <v>336916.46</v>
      </c>
      <c r="Z115" s="132">
        <v>336916.46</v>
      </c>
      <c r="AA115" s="132">
        <v>27985.71</v>
      </c>
      <c r="AB115" s="132">
        <v>356556.22</v>
      </c>
    </row>
    <row r="116" spans="1:33" ht="15.75" customHeight="1">
      <c r="B116" s="21" t="s">
        <v>224</v>
      </c>
      <c r="C116" s="22" t="s">
        <v>225</v>
      </c>
      <c r="D116" s="40">
        <f>D82+D88+D94+D100+D105+D110+D112+D115</f>
        <v>5734752.8700000001</v>
      </c>
      <c r="E116" s="40">
        <f t="shared" ref="E116:N116" si="3">E82+E88+E94+E100+E105+E110+E112+E115</f>
        <v>4059800.5799999996</v>
      </c>
      <c r="F116" s="40">
        <f t="shared" si="3"/>
        <v>4329164.97</v>
      </c>
      <c r="G116" s="40">
        <f t="shared" si="3"/>
        <v>6558069.2199999997</v>
      </c>
      <c r="H116" s="40">
        <f t="shared" si="3"/>
        <v>823316.35</v>
      </c>
      <c r="I116" s="40">
        <f t="shared" si="3"/>
        <v>3223046.5700000003</v>
      </c>
      <c r="J116" s="40">
        <f t="shared" si="3"/>
        <v>3492366.91</v>
      </c>
      <c r="K116" s="40">
        <f t="shared" si="3"/>
        <v>3836045.0100000002</v>
      </c>
      <c r="L116" s="40">
        <f t="shared" si="3"/>
        <v>3266987.06</v>
      </c>
      <c r="M116" s="40">
        <f t="shared" si="3"/>
        <v>3298291.7399999998</v>
      </c>
      <c r="N116" s="40">
        <f t="shared" si="3"/>
        <v>3724040.96</v>
      </c>
      <c r="O116" s="48"/>
      <c r="P116" s="40">
        <f t="shared" ref="P116:AB116" si="4">P82+P88+P94+P100+P105+P110+P112+P115</f>
        <v>3604021.6199999996</v>
      </c>
      <c r="Q116" s="129">
        <f t="shared" si="4"/>
        <v>0</v>
      </c>
      <c r="R116" s="129">
        <f t="shared" si="4"/>
        <v>0</v>
      </c>
      <c r="S116" s="48"/>
      <c r="T116" s="40">
        <f t="shared" si="4"/>
        <v>2983131.26</v>
      </c>
      <c r="U116" s="40">
        <f t="shared" si="4"/>
        <v>573224.12</v>
      </c>
      <c r="V116" s="40">
        <f t="shared" si="4"/>
        <v>515151.24999999994</v>
      </c>
      <c r="W116" s="40">
        <f t="shared" si="4"/>
        <v>711312.3</v>
      </c>
      <c r="X116" s="124"/>
      <c r="Y116" s="40">
        <f t="shared" si="4"/>
        <v>2963854.3099999996</v>
      </c>
      <c r="Z116" s="40">
        <f t="shared" si="4"/>
        <v>2963854.3099999996</v>
      </c>
      <c r="AA116" s="40">
        <f t="shared" si="4"/>
        <v>640167.30999999982</v>
      </c>
      <c r="AB116" s="40">
        <f t="shared" si="4"/>
        <v>2983131.26</v>
      </c>
    </row>
    <row r="119" spans="1:33" ht="13.9" customHeight="1">
      <c r="A119" s="141" t="s">
        <v>226</v>
      </c>
      <c r="B119" s="141"/>
      <c r="C119" s="141"/>
      <c r="D119" s="141"/>
      <c r="E119" s="141"/>
      <c r="F119" s="141"/>
      <c r="G119" s="141"/>
      <c r="H119" s="141"/>
      <c r="I119" s="141"/>
      <c r="J119" s="141"/>
      <c r="K119" s="141"/>
      <c r="L119" s="141"/>
      <c r="M119" s="141"/>
      <c r="N119" s="141"/>
      <c r="O119" s="141"/>
      <c r="P119" s="141"/>
      <c r="Q119" s="141"/>
    </row>
    <row r="120" spans="1:33" ht="13.9" customHeight="1">
      <c r="A120" s="141"/>
      <c r="B120" s="141"/>
      <c r="C120" s="141"/>
      <c r="D120" s="141"/>
      <c r="E120" s="141"/>
      <c r="F120" s="141"/>
      <c r="G120" s="141"/>
      <c r="H120" s="141"/>
      <c r="I120" s="141"/>
      <c r="J120" s="141"/>
      <c r="K120" s="141"/>
      <c r="L120" s="141"/>
      <c r="M120" s="141"/>
      <c r="N120" s="141"/>
      <c r="O120" s="141"/>
      <c r="P120" s="141"/>
      <c r="Q120" s="141"/>
    </row>
    <row r="121" spans="1:33" ht="14.25" customHeight="1">
      <c r="C121" s="14"/>
      <c r="D121" s="4" t="s">
        <v>1</v>
      </c>
      <c r="E121" s="4" t="s">
        <v>1</v>
      </c>
      <c r="F121" s="4" t="s">
        <v>1</v>
      </c>
      <c r="G121" s="4" t="s">
        <v>1</v>
      </c>
      <c r="H121" s="4" t="s">
        <v>1</v>
      </c>
      <c r="I121" s="4" t="s">
        <v>1</v>
      </c>
      <c r="J121" s="4" t="s">
        <v>1</v>
      </c>
      <c r="K121" s="4" t="s">
        <v>1</v>
      </c>
      <c r="L121" s="5" t="s">
        <v>56</v>
      </c>
      <c r="M121" s="5" t="s">
        <v>227</v>
      </c>
      <c r="N121" s="5" t="s">
        <v>56</v>
      </c>
      <c r="O121" s="5" t="s">
        <v>227</v>
      </c>
      <c r="P121" s="5" t="s">
        <v>56</v>
      </c>
      <c r="Q121" s="5" t="s">
        <v>227</v>
      </c>
      <c r="R121" s="5" t="s">
        <v>56</v>
      </c>
      <c r="S121" s="5" t="s">
        <v>56</v>
      </c>
      <c r="T121" s="5" t="s">
        <v>56</v>
      </c>
      <c r="U121" s="5" t="s">
        <v>56</v>
      </c>
      <c r="V121" s="5" t="s">
        <v>56</v>
      </c>
      <c r="W121" s="5" t="s">
        <v>56</v>
      </c>
      <c r="X121" s="5" t="s">
        <v>1</v>
      </c>
      <c r="AE121" s="5" t="s">
        <v>227</v>
      </c>
      <c r="AF121" s="5" t="s">
        <v>56</v>
      </c>
      <c r="AG121" s="5" t="s">
        <v>56</v>
      </c>
    </row>
    <row r="122" spans="1:33" ht="57.6" customHeight="1">
      <c r="B122" s="23" t="s">
        <v>228</v>
      </c>
      <c r="C122" s="6" t="s">
        <v>5</v>
      </c>
      <c r="D122" s="10" t="s">
        <v>57</v>
      </c>
      <c r="E122" s="10" t="s">
        <v>229</v>
      </c>
      <c r="F122" s="10" t="s">
        <v>58</v>
      </c>
      <c r="G122" s="10" t="s">
        <v>230</v>
      </c>
      <c r="H122" s="10" t="s">
        <v>59</v>
      </c>
      <c r="I122" s="10" t="s">
        <v>231</v>
      </c>
      <c r="J122" s="10" t="s">
        <v>232</v>
      </c>
      <c r="K122" s="10" t="s">
        <v>149</v>
      </c>
      <c r="L122" s="10" t="s">
        <v>827</v>
      </c>
      <c r="M122" s="10" t="s">
        <v>828</v>
      </c>
      <c r="N122" s="10" t="s">
        <v>829</v>
      </c>
      <c r="O122" s="10" t="s">
        <v>830</v>
      </c>
      <c r="P122" s="10" t="s">
        <v>831</v>
      </c>
      <c r="Q122" s="131" t="s">
        <v>854</v>
      </c>
      <c r="R122" s="10" t="s">
        <v>832</v>
      </c>
      <c r="S122" s="10" t="s">
        <v>833</v>
      </c>
      <c r="T122" s="10" t="s">
        <v>834</v>
      </c>
      <c r="U122" s="10" t="s">
        <v>835</v>
      </c>
      <c r="V122" s="10" t="s">
        <v>836</v>
      </c>
      <c r="W122" s="131" t="s">
        <v>853</v>
      </c>
      <c r="X122" s="10" t="s">
        <v>855</v>
      </c>
      <c r="Y122" s="131" t="s">
        <v>856</v>
      </c>
      <c r="Z122" s="10" t="s">
        <v>822</v>
      </c>
      <c r="AA122" s="10" t="s">
        <v>823</v>
      </c>
      <c r="AB122" s="10" t="s">
        <v>857</v>
      </c>
      <c r="AC122" s="131" t="s">
        <v>858</v>
      </c>
      <c r="AD122" s="10" t="s">
        <v>852</v>
      </c>
      <c r="AE122" s="10" t="s">
        <v>837</v>
      </c>
      <c r="AF122" s="10" t="s">
        <v>838</v>
      </c>
      <c r="AG122" s="10" t="s">
        <v>851</v>
      </c>
    </row>
    <row r="123" spans="1:33" ht="14.25" customHeight="1">
      <c r="B123" s="24" t="s">
        <v>233</v>
      </c>
      <c r="C123" s="25" t="s">
        <v>234</v>
      </c>
      <c r="D123" s="132">
        <v>45246.91</v>
      </c>
      <c r="E123" s="132">
        <v>0</v>
      </c>
      <c r="F123" s="132">
        <v>55625.91</v>
      </c>
      <c r="G123" s="132">
        <v>0</v>
      </c>
      <c r="H123" s="132">
        <v>55625.91</v>
      </c>
      <c r="I123" s="132">
        <v>0</v>
      </c>
      <c r="J123" s="132">
        <v>75390.27</v>
      </c>
      <c r="K123" s="132">
        <v>30143.360000000001</v>
      </c>
      <c r="L123" s="132">
        <v>56105.95</v>
      </c>
      <c r="M123" s="132">
        <v>0</v>
      </c>
      <c r="N123" s="132">
        <v>46875.519999999997</v>
      </c>
      <c r="O123" s="132">
        <v>0</v>
      </c>
      <c r="P123" s="132">
        <v>60982.91</v>
      </c>
      <c r="Q123" s="40">
        <f>IF($D$238=1,(AE123+0),(AD123+0))</f>
        <v>0</v>
      </c>
      <c r="R123" s="132">
        <v>51841.53</v>
      </c>
      <c r="S123" s="132">
        <v>58590.93</v>
      </c>
      <c r="T123" s="132">
        <v>38205.32</v>
      </c>
      <c r="U123" s="132">
        <v>14816.76</v>
      </c>
      <c r="V123" s="132">
        <v>19081.18</v>
      </c>
      <c r="W123" s="40">
        <f>IF($D$238=1,(AF123+0),(AG123+0))</f>
        <v>8093.18</v>
      </c>
      <c r="X123" s="132">
        <v>45934.81</v>
      </c>
      <c r="Y123" s="40">
        <f>IF($D$238=1,(P123+0),(X123+0))</f>
        <v>45934.81</v>
      </c>
      <c r="Z123" s="132">
        <v>84171.13</v>
      </c>
      <c r="AA123" s="132">
        <v>69424.05</v>
      </c>
      <c r="AB123" s="132">
        <v>39211.230000000003</v>
      </c>
      <c r="AC123" s="40">
        <f>IF($D$238=1,(T123+0),(AB123+0))</f>
        <v>39211.230000000003</v>
      </c>
      <c r="AD123" s="132">
        <v>0</v>
      </c>
      <c r="AE123" s="132">
        <v>0</v>
      </c>
      <c r="AF123" s="132">
        <v>7365.77</v>
      </c>
      <c r="AG123" s="132">
        <v>8093.18</v>
      </c>
    </row>
    <row r="124" spans="1:33" ht="14.25" customHeight="1">
      <c r="B124" s="24" t="s">
        <v>235</v>
      </c>
      <c r="C124" s="25" t="s">
        <v>236</v>
      </c>
      <c r="D124" s="132">
        <v>254648.63</v>
      </c>
      <c r="E124" s="132">
        <v>0</v>
      </c>
      <c r="F124" s="132">
        <v>234354.24</v>
      </c>
      <c r="G124" s="132">
        <v>0</v>
      </c>
      <c r="H124" s="132">
        <v>234354.24</v>
      </c>
      <c r="I124" s="132">
        <v>0</v>
      </c>
      <c r="J124" s="132">
        <v>271108.5</v>
      </c>
      <c r="K124" s="132">
        <v>16459.87</v>
      </c>
      <c r="L124" s="132">
        <v>181613.53</v>
      </c>
      <c r="M124" s="132">
        <v>36198.730000000003</v>
      </c>
      <c r="N124" s="132">
        <v>188124.09</v>
      </c>
      <c r="O124" s="132">
        <v>37750.870000000003</v>
      </c>
      <c r="P124" s="132">
        <v>194931.07</v>
      </c>
      <c r="Q124" s="40">
        <f t="shared" ref="Q124:Q187" si="5">IF($D$238=1,(AE124+0),(AD124+0))</f>
        <v>31811.35</v>
      </c>
      <c r="R124" s="132">
        <v>187680.49</v>
      </c>
      <c r="S124" s="132">
        <v>180258.48</v>
      </c>
      <c r="T124" s="132">
        <v>191832.06</v>
      </c>
      <c r="U124" s="132">
        <v>12048.68</v>
      </c>
      <c r="V124" s="132">
        <v>5495.25</v>
      </c>
      <c r="W124" s="40">
        <f t="shared" ref="W124:W187" si="6">IF($D$238=1,(AF124+0),(AG124+0))</f>
        <v>11542.28</v>
      </c>
      <c r="X124" s="132">
        <v>170974.19</v>
      </c>
      <c r="Y124" s="40">
        <f t="shared" ref="Y124:Y187" si="7">IF($D$238=1,(P124+0),(X124+0))</f>
        <v>170974.19</v>
      </c>
      <c r="Z124" s="132">
        <v>207616.87</v>
      </c>
      <c r="AA124" s="132">
        <v>236850.41</v>
      </c>
      <c r="AB124" s="132">
        <v>170467.79</v>
      </c>
      <c r="AC124" s="40">
        <f t="shared" ref="AC124:AC187" si="8">IF($D$238=1,(T124+0),(AB124+0))</f>
        <v>170467.79</v>
      </c>
      <c r="AD124" s="132">
        <v>31811.35</v>
      </c>
      <c r="AE124" s="132">
        <v>38161.64</v>
      </c>
      <c r="AF124" s="132">
        <v>13360.86</v>
      </c>
      <c r="AG124" s="132">
        <v>11542.28</v>
      </c>
    </row>
    <row r="125" spans="1:33" ht="14.25" customHeight="1">
      <c r="B125" s="24" t="s">
        <v>237</v>
      </c>
      <c r="C125" s="25" t="s">
        <v>238</v>
      </c>
      <c r="D125" s="132">
        <v>122138.92</v>
      </c>
      <c r="E125" s="132">
        <v>0</v>
      </c>
      <c r="F125" s="132">
        <v>123269.9</v>
      </c>
      <c r="G125" s="132">
        <v>0</v>
      </c>
      <c r="H125" s="132">
        <v>123769.8</v>
      </c>
      <c r="I125" s="132">
        <v>0</v>
      </c>
      <c r="J125" s="132">
        <v>153019.63</v>
      </c>
      <c r="K125" s="132">
        <v>30880.71</v>
      </c>
      <c r="L125" s="132">
        <v>123962.15</v>
      </c>
      <c r="M125" s="132">
        <v>0</v>
      </c>
      <c r="N125" s="132">
        <v>113383.59</v>
      </c>
      <c r="O125" s="132">
        <v>0</v>
      </c>
      <c r="P125" s="132">
        <v>116188.63</v>
      </c>
      <c r="Q125" s="40">
        <f t="shared" si="5"/>
        <v>0</v>
      </c>
      <c r="R125" s="132">
        <v>113553.93</v>
      </c>
      <c r="S125" s="132">
        <v>99419.12</v>
      </c>
      <c r="T125" s="132">
        <v>111745.43</v>
      </c>
      <c r="U125" s="132">
        <v>2064.8200000000002</v>
      </c>
      <c r="V125" s="132">
        <v>12473.04</v>
      </c>
      <c r="W125" s="40">
        <f t="shared" si="6"/>
        <v>3141.17</v>
      </c>
      <c r="X125" s="132">
        <v>106233</v>
      </c>
      <c r="Y125" s="40">
        <f t="shared" si="7"/>
        <v>106233</v>
      </c>
      <c r="Z125" s="132">
        <v>128308.43</v>
      </c>
      <c r="AA125" s="132">
        <v>126856.63</v>
      </c>
      <c r="AB125" s="132">
        <v>107309.35</v>
      </c>
      <c r="AC125" s="40">
        <f t="shared" si="8"/>
        <v>107309.35</v>
      </c>
      <c r="AD125" s="132">
        <v>0</v>
      </c>
      <c r="AE125" s="132">
        <v>0</v>
      </c>
      <c r="AF125" s="132">
        <v>26437.51</v>
      </c>
      <c r="AG125" s="132">
        <v>3141.17</v>
      </c>
    </row>
    <row r="126" spans="1:33" ht="14.25" customHeight="1">
      <c r="B126" s="24" t="s">
        <v>239</v>
      </c>
      <c r="C126" s="25" t="s">
        <v>240</v>
      </c>
      <c r="D126" s="132">
        <v>110330.73</v>
      </c>
      <c r="E126" s="132">
        <v>0</v>
      </c>
      <c r="F126" s="132">
        <v>110330.73</v>
      </c>
      <c r="G126" s="132">
        <v>0</v>
      </c>
      <c r="H126" s="132">
        <v>110330.73</v>
      </c>
      <c r="I126" s="132">
        <v>0</v>
      </c>
      <c r="J126" s="132">
        <v>126927.08</v>
      </c>
      <c r="K126" s="132">
        <v>16596.349999999999</v>
      </c>
      <c r="L126" s="132">
        <v>102845.25</v>
      </c>
      <c r="M126" s="132">
        <v>0</v>
      </c>
      <c r="N126" s="132">
        <v>104845.17</v>
      </c>
      <c r="O126" s="132">
        <v>0</v>
      </c>
      <c r="P126" s="132">
        <v>122466.72</v>
      </c>
      <c r="Q126" s="40">
        <f t="shared" si="5"/>
        <v>0</v>
      </c>
      <c r="R126" s="132">
        <v>95167.35</v>
      </c>
      <c r="S126" s="132">
        <v>96212.33</v>
      </c>
      <c r="T126" s="132">
        <v>129852.7</v>
      </c>
      <c r="U126" s="132">
        <v>7671.59</v>
      </c>
      <c r="V126" s="132">
        <v>15349.49</v>
      </c>
      <c r="W126" s="40">
        <f t="shared" si="6"/>
        <v>17005.810000000001</v>
      </c>
      <c r="X126" s="132">
        <v>99556.36</v>
      </c>
      <c r="Y126" s="40">
        <f t="shared" si="7"/>
        <v>99556.36</v>
      </c>
      <c r="Z126" s="132">
        <v>115639.05</v>
      </c>
      <c r="AA126" s="132">
        <v>120459.81</v>
      </c>
      <c r="AB126" s="132">
        <v>108890.07</v>
      </c>
      <c r="AC126" s="40">
        <f t="shared" si="8"/>
        <v>108890.07</v>
      </c>
      <c r="AD126" s="132">
        <v>0</v>
      </c>
      <c r="AE126" s="132">
        <v>0</v>
      </c>
      <c r="AF126" s="132">
        <v>23982.33</v>
      </c>
      <c r="AG126" s="132">
        <v>17005.810000000001</v>
      </c>
    </row>
    <row r="127" spans="1:33" ht="14.25" customHeight="1">
      <c r="B127" s="24" t="s">
        <v>241</v>
      </c>
      <c r="C127" s="25" t="s">
        <v>242</v>
      </c>
      <c r="D127" s="132">
        <v>91151.99</v>
      </c>
      <c r="E127" s="132">
        <v>0</v>
      </c>
      <c r="F127" s="132">
        <v>76087.960000000006</v>
      </c>
      <c r="G127" s="132">
        <v>0</v>
      </c>
      <c r="H127" s="132">
        <v>76087.960000000006</v>
      </c>
      <c r="I127" s="132">
        <v>0</v>
      </c>
      <c r="J127" s="132">
        <v>124536.7</v>
      </c>
      <c r="K127" s="132">
        <v>33384.71</v>
      </c>
      <c r="L127" s="132">
        <v>45131.62</v>
      </c>
      <c r="M127" s="132">
        <v>0</v>
      </c>
      <c r="N127" s="132">
        <v>42648.31</v>
      </c>
      <c r="O127" s="132">
        <v>6806.31</v>
      </c>
      <c r="P127" s="132">
        <v>62395.1</v>
      </c>
      <c r="Q127" s="40">
        <f t="shared" si="5"/>
        <v>0</v>
      </c>
      <c r="R127" s="132">
        <v>46611.12</v>
      </c>
      <c r="S127" s="132">
        <v>46566.79</v>
      </c>
      <c r="T127" s="132">
        <v>33429.86</v>
      </c>
      <c r="U127" s="132">
        <v>9817.4500000000007</v>
      </c>
      <c r="V127" s="132">
        <v>8337.9500000000007</v>
      </c>
      <c r="W127" s="40">
        <f t="shared" si="6"/>
        <v>16824.84</v>
      </c>
      <c r="X127" s="132">
        <v>83315.210000000006</v>
      </c>
      <c r="Y127" s="40">
        <f t="shared" si="7"/>
        <v>83315.210000000006</v>
      </c>
      <c r="Z127" s="132">
        <v>78334.720000000001</v>
      </c>
      <c r="AA127" s="132">
        <v>63993.67</v>
      </c>
      <c r="AB127" s="132">
        <v>90322.6</v>
      </c>
      <c r="AC127" s="40">
        <f t="shared" si="8"/>
        <v>90322.6</v>
      </c>
      <c r="AD127" s="132">
        <v>0</v>
      </c>
      <c r="AE127" s="132">
        <v>15064.03</v>
      </c>
      <c r="AF127" s="132">
        <v>4419.47</v>
      </c>
      <c r="AG127" s="132">
        <v>16824.84</v>
      </c>
    </row>
    <row r="128" spans="1:33" ht="14.25" customHeight="1">
      <c r="B128" s="24" t="s">
        <v>243</v>
      </c>
      <c r="C128" s="25" t="s">
        <v>244</v>
      </c>
      <c r="D128" s="132">
        <v>164577.64000000001</v>
      </c>
      <c r="E128" s="132">
        <v>0</v>
      </c>
      <c r="F128" s="132">
        <v>150368.97</v>
      </c>
      <c r="G128" s="132">
        <v>0</v>
      </c>
      <c r="H128" s="132">
        <v>150368.97</v>
      </c>
      <c r="I128" s="132">
        <v>0</v>
      </c>
      <c r="J128" s="132">
        <v>205357.86</v>
      </c>
      <c r="K128" s="132">
        <v>40780.22</v>
      </c>
      <c r="L128" s="132">
        <v>122367.09</v>
      </c>
      <c r="M128" s="132">
        <v>0</v>
      </c>
      <c r="N128" s="132">
        <v>158681.46</v>
      </c>
      <c r="O128" s="132">
        <v>0</v>
      </c>
      <c r="P128" s="132">
        <v>167657.92000000001</v>
      </c>
      <c r="Q128" s="40">
        <f t="shared" si="5"/>
        <v>11518.91</v>
      </c>
      <c r="R128" s="132">
        <v>115383.28</v>
      </c>
      <c r="S128" s="132">
        <v>158107.72</v>
      </c>
      <c r="T128" s="132">
        <v>140833.10999999999</v>
      </c>
      <c r="U128" s="132">
        <v>8014.24</v>
      </c>
      <c r="V128" s="132">
        <v>13381.67</v>
      </c>
      <c r="W128" s="40">
        <f t="shared" si="6"/>
        <v>13100.25</v>
      </c>
      <c r="X128" s="132">
        <v>173944.49</v>
      </c>
      <c r="Y128" s="40">
        <f t="shared" si="7"/>
        <v>173944.49</v>
      </c>
      <c r="Z128" s="132">
        <v>157105.01999999999</v>
      </c>
      <c r="AA128" s="132">
        <v>181903.62</v>
      </c>
      <c r="AB128" s="132">
        <v>176777.86</v>
      </c>
      <c r="AC128" s="40">
        <f t="shared" si="8"/>
        <v>176777.86</v>
      </c>
      <c r="AD128" s="132">
        <v>11518.91</v>
      </c>
      <c r="AE128" s="132">
        <v>0</v>
      </c>
      <c r="AF128" s="132">
        <v>13955.41</v>
      </c>
      <c r="AG128" s="132">
        <v>13100.25</v>
      </c>
    </row>
    <row r="129" spans="2:33" ht="14.25" customHeight="1">
      <c r="B129" s="24" t="s">
        <v>245</v>
      </c>
      <c r="C129" s="25" t="s">
        <v>246</v>
      </c>
      <c r="D129" s="132">
        <v>8100</v>
      </c>
      <c r="E129" s="132">
        <v>0</v>
      </c>
      <c r="F129" s="132">
        <v>8100</v>
      </c>
      <c r="G129" s="132">
        <v>0</v>
      </c>
      <c r="H129" s="132">
        <v>8100</v>
      </c>
      <c r="I129" s="132">
        <v>0</v>
      </c>
      <c r="J129" s="132">
        <v>14138.12</v>
      </c>
      <c r="K129" s="132">
        <v>6038.12</v>
      </c>
      <c r="L129" s="132">
        <v>26593.22</v>
      </c>
      <c r="M129" s="132">
        <v>0</v>
      </c>
      <c r="N129" s="132">
        <v>14079.78</v>
      </c>
      <c r="O129" s="132">
        <v>0</v>
      </c>
      <c r="P129" s="132">
        <v>8523.7999999999993</v>
      </c>
      <c r="Q129" s="40">
        <f t="shared" si="5"/>
        <v>0</v>
      </c>
      <c r="R129" s="132">
        <v>8171.73</v>
      </c>
      <c r="S129" s="132">
        <v>27686.22</v>
      </c>
      <c r="T129" s="132">
        <v>8317.01</v>
      </c>
      <c r="U129" s="132">
        <v>1288.08</v>
      </c>
      <c r="V129" s="132">
        <v>19437.77</v>
      </c>
      <c r="W129" s="40">
        <f t="shared" si="6"/>
        <v>2419.63</v>
      </c>
      <c r="X129" s="132">
        <v>2525.63</v>
      </c>
      <c r="Y129" s="40">
        <f t="shared" si="7"/>
        <v>2525.63</v>
      </c>
      <c r="Z129" s="132">
        <v>28658.92</v>
      </c>
      <c r="AA129" s="132">
        <v>37541.230000000003</v>
      </c>
      <c r="AB129" s="132">
        <v>3657.18</v>
      </c>
      <c r="AC129" s="40">
        <f t="shared" si="8"/>
        <v>3657.18</v>
      </c>
      <c r="AD129" s="132">
        <v>0</v>
      </c>
      <c r="AE129" s="132">
        <v>0</v>
      </c>
      <c r="AF129" s="132">
        <v>5831.33</v>
      </c>
      <c r="AG129" s="132">
        <v>2419.63</v>
      </c>
    </row>
    <row r="130" spans="2:33" ht="14.25" customHeight="1">
      <c r="B130" s="24" t="s">
        <v>247</v>
      </c>
      <c r="C130" s="25" t="s">
        <v>248</v>
      </c>
      <c r="D130" s="132">
        <v>74540.67</v>
      </c>
      <c r="E130" s="132">
        <v>0</v>
      </c>
      <c r="F130" s="132">
        <v>74540.67</v>
      </c>
      <c r="G130" s="132">
        <v>0</v>
      </c>
      <c r="H130" s="132">
        <v>74540.67</v>
      </c>
      <c r="I130" s="132">
        <v>0</v>
      </c>
      <c r="J130" s="132">
        <v>74735.210000000006</v>
      </c>
      <c r="K130" s="132">
        <v>194.54</v>
      </c>
      <c r="L130" s="132">
        <v>71484.149999999994</v>
      </c>
      <c r="M130" s="132">
        <v>0</v>
      </c>
      <c r="N130" s="132">
        <v>74434.37</v>
      </c>
      <c r="O130" s="132">
        <v>0</v>
      </c>
      <c r="P130" s="132">
        <v>56319.29</v>
      </c>
      <c r="Q130" s="40">
        <f t="shared" si="5"/>
        <v>0</v>
      </c>
      <c r="R130" s="132">
        <v>71341.77</v>
      </c>
      <c r="S130" s="132">
        <v>69675.5</v>
      </c>
      <c r="T130" s="132">
        <v>67786.259999999995</v>
      </c>
      <c r="U130" s="132">
        <v>6760.26</v>
      </c>
      <c r="V130" s="132">
        <v>6902.64</v>
      </c>
      <c r="W130" s="40">
        <f t="shared" si="6"/>
        <v>0</v>
      </c>
      <c r="X130" s="132">
        <v>93518.85</v>
      </c>
      <c r="Y130" s="40">
        <f t="shared" si="7"/>
        <v>93518.85</v>
      </c>
      <c r="Z130" s="132">
        <v>78794.53</v>
      </c>
      <c r="AA130" s="132">
        <v>81782.039999999994</v>
      </c>
      <c r="AB130" s="132">
        <v>87017.07</v>
      </c>
      <c r="AC130" s="40">
        <f t="shared" si="8"/>
        <v>87017.07</v>
      </c>
      <c r="AD130" s="132">
        <v>0</v>
      </c>
      <c r="AE130" s="132">
        <v>0</v>
      </c>
      <c r="AF130" s="132">
        <v>11661.51</v>
      </c>
      <c r="AG130" s="132">
        <v>0</v>
      </c>
    </row>
    <row r="131" spans="2:33" ht="14.25" customHeight="1">
      <c r="B131" s="24" t="s">
        <v>249</v>
      </c>
      <c r="C131" s="25" t="s">
        <v>250</v>
      </c>
      <c r="D131" s="132">
        <v>0</v>
      </c>
      <c r="E131" s="132">
        <v>0</v>
      </c>
      <c r="F131" s="132">
        <v>0</v>
      </c>
      <c r="G131" s="132">
        <v>0</v>
      </c>
      <c r="H131" s="132">
        <v>0</v>
      </c>
      <c r="I131" s="132">
        <v>0</v>
      </c>
      <c r="J131" s="132">
        <v>0</v>
      </c>
      <c r="K131" s="132">
        <v>0</v>
      </c>
      <c r="L131" s="132">
        <v>0</v>
      </c>
      <c r="M131" s="132">
        <v>0</v>
      </c>
      <c r="N131" s="132">
        <v>0</v>
      </c>
      <c r="O131" s="132">
        <v>0</v>
      </c>
      <c r="P131" s="132">
        <v>0</v>
      </c>
      <c r="Q131" s="40">
        <f t="shared" si="5"/>
        <v>0</v>
      </c>
      <c r="R131" s="132">
        <v>0</v>
      </c>
      <c r="S131" s="132">
        <v>0</v>
      </c>
      <c r="T131" s="132">
        <v>0</v>
      </c>
      <c r="U131" s="132">
        <v>0</v>
      </c>
      <c r="V131" s="132">
        <v>0</v>
      </c>
      <c r="W131" s="40">
        <f t="shared" si="6"/>
        <v>0</v>
      </c>
      <c r="X131" s="132">
        <v>0</v>
      </c>
      <c r="Y131" s="40">
        <f t="shared" si="7"/>
        <v>0</v>
      </c>
      <c r="Z131" s="132">
        <v>0</v>
      </c>
      <c r="AA131" s="132">
        <v>0</v>
      </c>
      <c r="AB131" s="132">
        <v>0</v>
      </c>
      <c r="AC131" s="40">
        <f t="shared" si="8"/>
        <v>0</v>
      </c>
      <c r="AD131" s="132">
        <v>0</v>
      </c>
      <c r="AE131" s="132">
        <v>0</v>
      </c>
      <c r="AF131" s="132">
        <v>0</v>
      </c>
      <c r="AG131" s="132">
        <v>0</v>
      </c>
    </row>
    <row r="132" spans="2:33" ht="14.25" customHeight="1">
      <c r="B132" s="24" t="s">
        <v>251</v>
      </c>
      <c r="C132" s="25" t="s">
        <v>252</v>
      </c>
      <c r="D132" s="132">
        <v>43165.8</v>
      </c>
      <c r="E132" s="132">
        <v>0</v>
      </c>
      <c r="F132" s="132">
        <v>43165.8</v>
      </c>
      <c r="G132" s="132">
        <v>0</v>
      </c>
      <c r="H132" s="132">
        <v>43165.8</v>
      </c>
      <c r="I132" s="132">
        <v>0</v>
      </c>
      <c r="J132" s="132">
        <v>51768.06</v>
      </c>
      <c r="K132" s="132">
        <v>8602.26</v>
      </c>
      <c r="L132" s="132">
        <v>38210.85</v>
      </c>
      <c r="M132" s="132">
        <v>0</v>
      </c>
      <c r="N132" s="132">
        <v>34075.15</v>
      </c>
      <c r="O132" s="132">
        <v>0</v>
      </c>
      <c r="P132" s="132">
        <v>39404.050000000003</v>
      </c>
      <c r="Q132" s="40">
        <f t="shared" si="5"/>
        <v>0</v>
      </c>
      <c r="R132" s="132">
        <v>35803.910000000003</v>
      </c>
      <c r="S132" s="132">
        <v>34075.15</v>
      </c>
      <c r="T132" s="132">
        <v>33208.730000000003</v>
      </c>
      <c r="U132" s="132">
        <v>0</v>
      </c>
      <c r="V132" s="132">
        <v>2406.94</v>
      </c>
      <c r="W132" s="40">
        <f t="shared" si="6"/>
        <v>0</v>
      </c>
      <c r="X132" s="132">
        <v>34835.730000000003</v>
      </c>
      <c r="Y132" s="40">
        <f t="shared" si="7"/>
        <v>34835.730000000003</v>
      </c>
      <c r="Z132" s="132">
        <v>46437.58</v>
      </c>
      <c r="AA132" s="132">
        <v>41035.919999999998</v>
      </c>
      <c r="AB132" s="132">
        <v>34835.730000000003</v>
      </c>
      <c r="AC132" s="40">
        <f t="shared" si="8"/>
        <v>34835.730000000003</v>
      </c>
      <c r="AD132" s="132">
        <v>0</v>
      </c>
      <c r="AE132" s="132">
        <v>0</v>
      </c>
      <c r="AF132" s="132">
        <v>2406.94</v>
      </c>
      <c r="AG132" s="132">
        <v>0</v>
      </c>
    </row>
    <row r="133" spans="2:33" ht="14.25" customHeight="1">
      <c r="B133" s="24" t="s">
        <v>253</v>
      </c>
      <c r="C133" s="25" t="s">
        <v>254</v>
      </c>
      <c r="D133" s="132">
        <v>22373.56</v>
      </c>
      <c r="E133" s="132">
        <v>0</v>
      </c>
      <c r="F133" s="132">
        <v>22373.56</v>
      </c>
      <c r="G133" s="132">
        <v>0</v>
      </c>
      <c r="H133" s="132">
        <v>22373.56</v>
      </c>
      <c r="I133" s="132">
        <v>0</v>
      </c>
      <c r="J133" s="132">
        <v>36990.910000000003</v>
      </c>
      <c r="K133" s="132">
        <v>14617.35</v>
      </c>
      <c r="L133" s="132">
        <v>15425.26</v>
      </c>
      <c r="M133" s="132">
        <v>4594.76</v>
      </c>
      <c r="N133" s="132">
        <v>18418.580000000002</v>
      </c>
      <c r="O133" s="132">
        <v>2145.16</v>
      </c>
      <c r="P133" s="132">
        <v>33296.36</v>
      </c>
      <c r="Q133" s="40">
        <f t="shared" si="5"/>
        <v>6872.25</v>
      </c>
      <c r="R133" s="132">
        <v>15383.46</v>
      </c>
      <c r="S133" s="132">
        <v>17622.77</v>
      </c>
      <c r="T133" s="132">
        <v>20010.71</v>
      </c>
      <c r="U133" s="132">
        <v>741.5</v>
      </c>
      <c r="V133" s="132">
        <v>535.89</v>
      </c>
      <c r="W133" s="40">
        <f t="shared" si="6"/>
        <v>2785.53</v>
      </c>
      <c r="X133" s="132">
        <v>14760.42</v>
      </c>
      <c r="Y133" s="40">
        <f t="shared" si="7"/>
        <v>14760.42</v>
      </c>
      <c r="Z133" s="132">
        <v>16441.32</v>
      </c>
      <c r="AA133" s="132">
        <v>26105.15</v>
      </c>
      <c r="AB133" s="132">
        <v>16804.45</v>
      </c>
      <c r="AC133" s="40">
        <f t="shared" si="8"/>
        <v>16804.45</v>
      </c>
      <c r="AD133" s="132">
        <v>6872.25</v>
      </c>
      <c r="AE133" s="132">
        <v>0</v>
      </c>
      <c r="AF133" s="132">
        <v>1331.7</v>
      </c>
      <c r="AG133" s="132">
        <v>2785.53</v>
      </c>
    </row>
    <row r="134" spans="2:33" ht="14.25" customHeight="1">
      <c r="B134" s="26" t="s">
        <v>255</v>
      </c>
      <c r="C134" s="27" t="s">
        <v>256</v>
      </c>
      <c r="D134" s="132">
        <v>936274.85</v>
      </c>
      <c r="E134" s="132">
        <v>0</v>
      </c>
      <c r="F134" s="132">
        <v>898217.74</v>
      </c>
      <c r="G134" s="132">
        <v>0</v>
      </c>
      <c r="H134" s="132">
        <v>898717.64</v>
      </c>
      <c r="I134" s="132">
        <v>0</v>
      </c>
      <c r="J134" s="132">
        <v>1133972.3400000001</v>
      </c>
      <c r="K134" s="132">
        <v>197697.49</v>
      </c>
      <c r="L134" s="132">
        <v>783739.07</v>
      </c>
      <c r="M134" s="132">
        <v>40793.49</v>
      </c>
      <c r="N134" s="132">
        <v>795566.02</v>
      </c>
      <c r="O134" s="132">
        <v>46702.34</v>
      </c>
      <c r="P134" s="132">
        <v>862165.85</v>
      </c>
      <c r="Q134" s="40">
        <f t="shared" si="5"/>
        <v>50202.51</v>
      </c>
      <c r="R134" s="132">
        <v>740938.57</v>
      </c>
      <c r="S134" s="132">
        <v>788215.01</v>
      </c>
      <c r="T134" s="132">
        <v>775221.19</v>
      </c>
      <c r="U134" s="132">
        <v>63223.38</v>
      </c>
      <c r="V134" s="132">
        <v>103401.82</v>
      </c>
      <c r="W134" s="40">
        <f t="shared" si="6"/>
        <v>75171.17</v>
      </c>
      <c r="X134" s="132">
        <v>825598.69</v>
      </c>
      <c r="Y134" s="40">
        <f t="shared" si="7"/>
        <v>825598.69</v>
      </c>
      <c r="Z134" s="132">
        <v>941507.57</v>
      </c>
      <c r="AA134" s="132">
        <v>985952.53</v>
      </c>
      <c r="AB134" s="132">
        <v>835293.33</v>
      </c>
      <c r="AC134" s="40">
        <f t="shared" si="8"/>
        <v>835293.33</v>
      </c>
      <c r="AD134" s="132">
        <v>50202.51</v>
      </c>
      <c r="AE134" s="132">
        <v>53225.67</v>
      </c>
      <c r="AF134" s="132">
        <v>110752.83</v>
      </c>
      <c r="AG134" s="132">
        <v>75171.17</v>
      </c>
    </row>
    <row r="135" spans="2:33" ht="14.25" customHeight="1">
      <c r="B135" s="24" t="s">
        <v>257</v>
      </c>
      <c r="C135" s="25" t="s">
        <v>258</v>
      </c>
      <c r="D135" s="132">
        <v>0</v>
      </c>
      <c r="E135" s="132">
        <v>0</v>
      </c>
      <c r="F135" s="132">
        <v>0</v>
      </c>
      <c r="G135" s="132">
        <v>0</v>
      </c>
      <c r="H135" s="132">
        <v>0</v>
      </c>
      <c r="I135" s="132">
        <v>0</v>
      </c>
      <c r="J135" s="132">
        <v>0</v>
      </c>
      <c r="K135" s="132">
        <v>0</v>
      </c>
      <c r="L135" s="132">
        <v>0</v>
      </c>
      <c r="M135" s="132">
        <v>0</v>
      </c>
      <c r="N135" s="132">
        <v>0</v>
      </c>
      <c r="O135" s="132">
        <v>0</v>
      </c>
      <c r="P135" s="132">
        <v>0</v>
      </c>
      <c r="Q135" s="40">
        <f t="shared" si="5"/>
        <v>0</v>
      </c>
      <c r="R135" s="132">
        <v>0</v>
      </c>
      <c r="S135" s="132">
        <v>0</v>
      </c>
      <c r="T135" s="132">
        <v>0</v>
      </c>
      <c r="U135" s="132">
        <v>0</v>
      </c>
      <c r="V135" s="132">
        <v>0</v>
      </c>
      <c r="W135" s="40">
        <f t="shared" si="6"/>
        <v>0</v>
      </c>
      <c r="X135" s="132">
        <v>0</v>
      </c>
      <c r="Y135" s="40">
        <f t="shared" si="7"/>
        <v>0</v>
      </c>
      <c r="Z135" s="132">
        <v>0</v>
      </c>
      <c r="AA135" s="132">
        <v>0</v>
      </c>
      <c r="AB135" s="132">
        <v>0</v>
      </c>
      <c r="AC135" s="40">
        <f t="shared" si="8"/>
        <v>0</v>
      </c>
      <c r="AD135" s="132">
        <v>0</v>
      </c>
      <c r="AE135" s="132">
        <v>0</v>
      </c>
      <c r="AF135" s="132">
        <v>0</v>
      </c>
      <c r="AG135" s="132">
        <v>0</v>
      </c>
    </row>
    <row r="136" spans="2:33" ht="14.25" customHeight="1">
      <c r="B136" s="24" t="s">
        <v>259</v>
      </c>
      <c r="C136" s="25" t="s">
        <v>260</v>
      </c>
      <c r="D136" s="132">
        <v>0</v>
      </c>
      <c r="E136" s="132">
        <v>0</v>
      </c>
      <c r="F136" s="132">
        <v>0</v>
      </c>
      <c r="G136" s="132">
        <v>0</v>
      </c>
      <c r="H136" s="132">
        <v>0</v>
      </c>
      <c r="I136" s="132">
        <v>0</v>
      </c>
      <c r="J136" s="132">
        <v>0</v>
      </c>
      <c r="K136" s="132">
        <v>0</v>
      </c>
      <c r="L136" s="132">
        <v>0</v>
      </c>
      <c r="M136" s="132">
        <v>0</v>
      </c>
      <c r="N136" s="132">
        <v>0</v>
      </c>
      <c r="O136" s="132">
        <v>0</v>
      </c>
      <c r="P136" s="132">
        <v>0</v>
      </c>
      <c r="Q136" s="40">
        <f t="shared" si="5"/>
        <v>0</v>
      </c>
      <c r="R136" s="132">
        <v>0</v>
      </c>
      <c r="S136" s="132">
        <v>0</v>
      </c>
      <c r="T136" s="132">
        <v>0</v>
      </c>
      <c r="U136" s="132">
        <v>0</v>
      </c>
      <c r="V136" s="132">
        <v>0</v>
      </c>
      <c r="W136" s="40">
        <f t="shared" si="6"/>
        <v>0</v>
      </c>
      <c r="X136" s="132">
        <v>0</v>
      </c>
      <c r="Y136" s="40">
        <f t="shared" si="7"/>
        <v>0</v>
      </c>
      <c r="Z136" s="132">
        <v>0</v>
      </c>
      <c r="AA136" s="132">
        <v>0</v>
      </c>
      <c r="AB136" s="132">
        <v>0</v>
      </c>
      <c r="AC136" s="40">
        <f t="shared" si="8"/>
        <v>0</v>
      </c>
      <c r="AD136" s="132">
        <v>0</v>
      </c>
      <c r="AE136" s="132">
        <v>0</v>
      </c>
      <c r="AF136" s="132">
        <v>0</v>
      </c>
      <c r="AG136" s="132">
        <v>0</v>
      </c>
    </row>
    <row r="137" spans="2:33" ht="14.25" customHeight="1">
      <c r="B137" s="26" t="s">
        <v>261</v>
      </c>
      <c r="C137" s="27" t="s">
        <v>262</v>
      </c>
      <c r="D137" s="132">
        <v>0</v>
      </c>
      <c r="E137" s="132">
        <v>0</v>
      </c>
      <c r="F137" s="132">
        <v>0</v>
      </c>
      <c r="G137" s="132">
        <v>0</v>
      </c>
      <c r="H137" s="132">
        <v>0</v>
      </c>
      <c r="I137" s="132">
        <v>0</v>
      </c>
      <c r="J137" s="132">
        <v>0</v>
      </c>
      <c r="K137" s="132">
        <v>0</v>
      </c>
      <c r="L137" s="132">
        <v>0</v>
      </c>
      <c r="M137" s="132">
        <v>0</v>
      </c>
      <c r="N137" s="132">
        <v>0</v>
      </c>
      <c r="O137" s="132">
        <v>0</v>
      </c>
      <c r="P137" s="132">
        <v>0</v>
      </c>
      <c r="Q137" s="40">
        <f t="shared" si="5"/>
        <v>0</v>
      </c>
      <c r="R137" s="132">
        <v>0</v>
      </c>
      <c r="S137" s="132">
        <v>0</v>
      </c>
      <c r="T137" s="132">
        <v>0</v>
      </c>
      <c r="U137" s="132">
        <v>0</v>
      </c>
      <c r="V137" s="132">
        <v>0</v>
      </c>
      <c r="W137" s="40">
        <f t="shared" si="6"/>
        <v>0</v>
      </c>
      <c r="X137" s="132">
        <v>0</v>
      </c>
      <c r="Y137" s="40">
        <f t="shared" si="7"/>
        <v>0</v>
      </c>
      <c r="Z137" s="132">
        <v>0</v>
      </c>
      <c r="AA137" s="132">
        <v>0</v>
      </c>
      <c r="AB137" s="132">
        <v>0</v>
      </c>
      <c r="AC137" s="40">
        <f t="shared" si="8"/>
        <v>0</v>
      </c>
      <c r="AD137" s="132">
        <v>0</v>
      </c>
      <c r="AE137" s="132">
        <v>0</v>
      </c>
      <c r="AF137" s="132">
        <v>0</v>
      </c>
      <c r="AG137" s="132">
        <v>0</v>
      </c>
    </row>
    <row r="138" spans="2:33" ht="14.25" customHeight="1">
      <c r="B138" s="24" t="s">
        <v>263</v>
      </c>
      <c r="C138" s="25" t="s">
        <v>264</v>
      </c>
      <c r="D138" s="132">
        <v>78301.289999999994</v>
      </c>
      <c r="E138" s="132">
        <v>0</v>
      </c>
      <c r="F138" s="132">
        <v>73035.33</v>
      </c>
      <c r="G138" s="132">
        <v>0</v>
      </c>
      <c r="H138" s="132">
        <v>73035.429999999993</v>
      </c>
      <c r="I138" s="132">
        <v>0</v>
      </c>
      <c r="J138" s="132">
        <v>78745.740000000005</v>
      </c>
      <c r="K138" s="132">
        <v>444.45</v>
      </c>
      <c r="L138" s="132">
        <v>80694.55</v>
      </c>
      <c r="M138" s="132">
        <v>0</v>
      </c>
      <c r="N138" s="132">
        <v>82825.289999999994</v>
      </c>
      <c r="O138" s="132">
        <v>0</v>
      </c>
      <c r="P138" s="132">
        <v>80790.240000000005</v>
      </c>
      <c r="Q138" s="40">
        <f t="shared" si="5"/>
        <v>0</v>
      </c>
      <c r="R138" s="132">
        <v>80939.45</v>
      </c>
      <c r="S138" s="132">
        <v>82825.289999999994</v>
      </c>
      <c r="T138" s="132">
        <v>80345.789999999994</v>
      </c>
      <c r="U138" s="132">
        <v>244.9</v>
      </c>
      <c r="V138" s="132">
        <v>0</v>
      </c>
      <c r="W138" s="40">
        <f t="shared" si="6"/>
        <v>0</v>
      </c>
      <c r="X138" s="132">
        <v>83190.34</v>
      </c>
      <c r="Y138" s="40">
        <f t="shared" si="7"/>
        <v>83190.34</v>
      </c>
      <c r="Z138" s="132">
        <v>85290.51</v>
      </c>
      <c r="AA138" s="132">
        <v>83658.429999999993</v>
      </c>
      <c r="AB138" s="132">
        <v>82945.440000000002</v>
      </c>
      <c r="AC138" s="40">
        <f t="shared" si="8"/>
        <v>82945.440000000002</v>
      </c>
      <c r="AD138" s="132">
        <v>0</v>
      </c>
      <c r="AE138" s="132">
        <v>0</v>
      </c>
      <c r="AF138" s="132">
        <v>0</v>
      </c>
      <c r="AG138" s="132">
        <v>0</v>
      </c>
    </row>
    <row r="139" spans="2:33" ht="14.25" customHeight="1">
      <c r="B139" s="24" t="s">
        <v>265</v>
      </c>
      <c r="C139" s="25" t="s">
        <v>266</v>
      </c>
      <c r="D139" s="132">
        <v>0</v>
      </c>
      <c r="E139" s="132">
        <v>0</v>
      </c>
      <c r="F139" s="132">
        <v>0</v>
      </c>
      <c r="G139" s="132">
        <v>0</v>
      </c>
      <c r="H139" s="132">
        <v>0</v>
      </c>
      <c r="I139" s="132">
        <v>0</v>
      </c>
      <c r="J139" s="132">
        <v>0</v>
      </c>
      <c r="K139" s="132">
        <v>0</v>
      </c>
      <c r="L139" s="132">
        <v>0</v>
      </c>
      <c r="M139" s="132">
        <v>0</v>
      </c>
      <c r="N139" s="132">
        <v>0</v>
      </c>
      <c r="O139" s="132">
        <v>0</v>
      </c>
      <c r="P139" s="132">
        <v>0</v>
      </c>
      <c r="Q139" s="40">
        <f t="shared" si="5"/>
        <v>0</v>
      </c>
      <c r="R139" s="132">
        <v>0</v>
      </c>
      <c r="S139" s="132">
        <v>0</v>
      </c>
      <c r="T139" s="132">
        <v>0</v>
      </c>
      <c r="U139" s="132">
        <v>0</v>
      </c>
      <c r="V139" s="132">
        <v>0</v>
      </c>
      <c r="W139" s="40">
        <f t="shared" si="6"/>
        <v>0</v>
      </c>
      <c r="X139" s="132">
        <v>0</v>
      </c>
      <c r="Y139" s="40">
        <f t="shared" si="7"/>
        <v>0</v>
      </c>
      <c r="Z139" s="132">
        <v>0</v>
      </c>
      <c r="AA139" s="132">
        <v>0</v>
      </c>
      <c r="AB139" s="132">
        <v>0</v>
      </c>
      <c r="AC139" s="40">
        <f t="shared" si="8"/>
        <v>0</v>
      </c>
      <c r="AD139" s="132">
        <v>0</v>
      </c>
      <c r="AE139" s="132">
        <v>0</v>
      </c>
      <c r="AF139" s="132">
        <v>0</v>
      </c>
      <c r="AG139" s="132">
        <v>0</v>
      </c>
    </row>
    <row r="140" spans="2:33" ht="14.25" customHeight="1">
      <c r="B140" s="26" t="s">
        <v>267</v>
      </c>
      <c r="C140" s="27" t="s">
        <v>268</v>
      </c>
      <c r="D140" s="132">
        <v>78301.289999999994</v>
      </c>
      <c r="E140" s="132">
        <v>0</v>
      </c>
      <c r="F140" s="132">
        <v>73035.33</v>
      </c>
      <c r="G140" s="132">
        <v>0</v>
      </c>
      <c r="H140" s="132">
        <v>73035.429999999993</v>
      </c>
      <c r="I140" s="132">
        <v>0</v>
      </c>
      <c r="J140" s="132">
        <v>78745.740000000005</v>
      </c>
      <c r="K140" s="132">
        <v>444.45</v>
      </c>
      <c r="L140" s="132">
        <v>80694.55</v>
      </c>
      <c r="M140" s="132">
        <v>0</v>
      </c>
      <c r="N140" s="132">
        <v>82825.289999999994</v>
      </c>
      <c r="O140" s="132">
        <v>0</v>
      </c>
      <c r="P140" s="132">
        <v>80790.240000000005</v>
      </c>
      <c r="Q140" s="40">
        <f t="shared" si="5"/>
        <v>0</v>
      </c>
      <c r="R140" s="132">
        <v>80939.45</v>
      </c>
      <c r="S140" s="132">
        <v>82825.289999999994</v>
      </c>
      <c r="T140" s="132">
        <v>80345.789999999994</v>
      </c>
      <c r="U140" s="132">
        <v>244.9</v>
      </c>
      <c r="V140" s="132">
        <v>0</v>
      </c>
      <c r="W140" s="40">
        <f t="shared" si="6"/>
        <v>0</v>
      </c>
      <c r="X140" s="132">
        <v>83190.34</v>
      </c>
      <c r="Y140" s="40">
        <f t="shared" si="7"/>
        <v>83190.34</v>
      </c>
      <c r="Z140" s="132">
        <v>85290.51</v>
      </c>
      <c r="AA140" s="132">
        <v>83658.429999999993</v>
      </c>
      <c r="AB140" s="132">
        <v>82945.440000000002</v>
      </c>
      <c r="AC140" s="40">
        <f t="shared" si="8"/>
        <v>82945.440000000002</v>
      </c>
      <c r="AD140" s="132">
        <v>0</v>
      </c>
      <c r="AE140" s="132">
        <v>0</v>
      </c>
      <c r="AF140" s="132">
        <v>0</v>
      </c>
      <c r="AG140" s="132">
        <v>0</v>
      </c>
    </row>
    <row r="141" spans="2:33" ht="14.25" customHeight="1">
      <c r="B141" s="24" t="s">
        <v>269</v>
      </c>
      <c r="C141" s="25" t="s">
        <v>270</v>
      </c>
      <c r="D141" s="132">
        <v>7000</v>
      </c>
      <c r="E141" s="132">
        <v>0</v>
      </c>
      <c r="F141" s="132">
        <v>6700</v>
      </c>
      <c r="G141" s="132">
        <v>0</v>
      </c>
      <c r="H141" s="132">
        <v>6700</v>
      </c>
      <c r="I141" s="132">
        <v>0</v>
      </c>
      <c r="J141" s="132">
        <v>7676.75</v>
      </c>
      <c r="K141" s="132">
        <v>676.75</v>
      </c>
      <c r="L141" s="132">
        <v>3396.06</v>
      </c>
      <c r="M141" s="132">
        <v>0</v>
      </c>
      <c r="N141" s="132">
        <v>6146.46</v>
      </c>
      <c r="O141" s="132">
        <v>0</v>
      </c>
      <c r="P141" s="132">
        <v>3633.07</v>
      </c>
      <c r="Q141" s="40">
        <f t="shared" si="5"/>
        <v>0</v>
      </c>
      <c r="R141" s="132">
        <v>3798.68</v>
      </c>
      <c r="S141" s="132">
        <v>6043.28</v>
      </c>
      <c r="T141" s="132">
        <v>3464.92</v>
      </c>
      <c r="U141" s="132">
        <v>808.04</v>
      </c>
      <c r="V141" s="132">
        <v>405.42</v>
      </c>
      <c r="W141" s="40">
        <f t="shared" si="6"/>
        <v>2890.95</v>
      </c>
      <c r="X141" s="132">
        <v>4307.6000000000004</v>
      </c>
      <c r="Y141" s="40">
        <f t="shared" si="7"/>
        <v>4307.6000000000004</v>
      </c>
      <c r="Z141" s="132">
        <v>5058.04</v>
      </c>
      <c r="AA141" s="132">
        <v>6555.42</v>
      </c>
      <c r="AB141" s="132">
        <v>6390.51</v>
      </c>
      <c r="AC141" s="40">
        <f t="shared" si="8"/>
        <v>6390.51</v>
      </c>
      <c r="AD141" s="132">
        <v>0</v>
      </c>
      <c r="AE141" s="132">
        <v>0</v>
      </c>
      <c r="AF141" s="132">
        <v>508.6</v>
      </c>
      <c r="AG141" s="132">
        <v>2890.95</v>
      </c>
    </row>
    <row r="142" spans="2:33" ht="14.25" customHeight="1">
      <c r="B142" s="24" t="s">
        <v>748</v>
      </c>
      <c r="C142" s="25" t="s">
        <v>271</v>
      </c>
      <c r="D142" s="132">
        <v>2381449.54</v>
      </c>
      <c r="E142" s="132">
        <v>0</v>
      </c>
      <c r="F142" s="132">
        <v>243281.14</v>
      </c>
      <c r="G142" s="132">
        <v>0</v>
      </c>
      <c r="H142" s="132">
        <v>30812.53</v>
      </c>
      <c r="I142" s="132">
        <v>0</v>
      </c>
      <c r="J142" s="132">
        <v>2438946.36</v>
      </c>
      <c r="K142" s="132">
        <v>57496.82</v>
      </c>
      <c r="L142" s="132">
        <v>59717.13</v>
      </c>
      <c r="M142" s="132">
        <v>0</v>
      </c>
      <c r="N142" s="132">
        <v>43222.32</v>
      </c>
      <c r="O142" s="132">
        <v>0</v>
      </c>
      <c r="P142" s="132">
        <v>77697.94</v>
      </c>
      <c r="Q142" s="40">
        <f t="shared" si="5"/>
        <v>0</v>
      </c>
      <c r="R142" s="132">
        <v>54138.47</v>
      </c>
      <c r="S142" s="132">
        <v>42664.05</v>
      </c>
      <c r="T142" s="132">
        <v>30017.71</v>
      </c>
      <c r="U142" s="132">
        <v>4020.89</v>
      </c>
      <c r="V142" s="132">
        <v>9258.32</v>
      </c>
      <c r="W142" s="40">
        <f t="shared" si="6"/>
        <v>9509.11</v>
      </c>
      <c r="X142" s="132">
        <v>27347.66</v>
      </c>
      <c r="Y142" s="40">
        <f t="shared" si="7"/>
        <v>27347.66</v>
      </c>
      <c r="Z142" s="132">
        <v>66932.77</v>
      </c>
      <c r="AA142" s="132">
        <v>116944.86</v>
      </c>
      <c r="AB142" s="132">
        <v>32835.86</v>
      </c>
      <c r="AC142" s="40">
        <f t="shared" si="8"/>
        <v>32835.86</v>
      </c>
      <c r="AD142" s="132">
        <v>0</v>
      </c>
      <c r="AE142" s="132">
        <v>322137.01</v>
      </c>
      <c r="AF142" s="132">
        <v>9816.59</v>
      </c>
      <c r="AG142" s="132">
        <v>9509.11</v>
      </c>
    </row>
    <row r="143" spans="2:33" ht="14.25" customHeight="1">
      <c r="B143" s="24" t="s">
        <v>272</v>
      </c>
      <c r="C143" s="25" t="s">
        <v>273</v>
      </c>
      <c r="D143" s="132">
        <v>0</v>
      </c>
      <c r="E143" s="132">
        <v>0</v>
      </c>
      <c r="F143" s="132">
        <v>0</v>
      </c>
      <c r="G143" s="132">
        <v>0</v>
      </c>
      <c r="H143" s="132">
        <v>0</v>
      </c>
      <c r="I143" s="132">
        <v>0</v>
      </c>
      <c r="J143" s="132">
        <v>0</v>
      </c>
      <c r="K143" s="132">
        <v>0</v>
      </c>
      <c r="L143" s="132">
        <v>0</v>
      </c>
      <c r="M143" s="132">
        <v>0</v>
      </c>
      <c r="N143" s="132">
        <v>0</v>
      </c>
      <c r="O143" s="132">
        <v>0</v>
      </c>
      <c r="P143" s="132">
        <v>0</v>
      </c>
      <c r="Q143" s="40">
        <f t="shared" si="5"/>
        <v>0</v>
      </c>
      <c r="R143" s="132">
        <v>0</v>
      </c>
      <c r="S143" s="132">
        <v>0</v>
      </c>
      <c r="T143" s="132">
        <v>0</v>
      </c>
      <c r="U143" s="132">
        <v>0</v>
      </c>
      <c r="V143" s="132">
        <v>0</v>
      </c>
      <c r="W143" s="40">
        <f t="shared" si="6"/>
        <v>0</v>
      </c>
      <c r="X143" s="132">
        <v>0</v>
      </c>
      <c r="Y143" s="40">
        <f t="shared" si="7"/>
        <v>0</v>
      </c>
      <c r="Z143" s="132">
        <v>0</v>
      </c>
      <c r="AA143" s="132">
        <v>0</v>
      </c>
      <c r="AB143" s="132">
        <v>0</v>
      </c>
      <c r="AC143" s="40">
        <f t="shared" si="8"/>
        <v>0</v>
      </c>
      <c r="AD143" s="132">
        <v>0</v>
      </c>
      <c r="AE143" s="132">
        <v>0</v>
      </c>
      <c r="AF143" s="132">
        <v>0</v>
      </c>
      <c r="AG143" s="132">
        <v>0</v>
      </c>
    </row>
    <row r="144" spans="2:33" ht="14.25" customHeight="1">
      <c r="B144" s="24" t="s">
        <v>274</v>
      </c>
      <c r="C144" s="25" t="s">
        <v>275</v>
      </c>
      <c r="D144" s="132">
        <v>0</v>
      </c>
      <c r="E144" s="132">
        <v>0</v>
      </c>
      <c r="F144" s="132">
        <v>0</v>
      </c>
      <c r="G144" s="132">
        <v>0</v>
      </c>
      <c r="H144" s="132">
        <v>0</v>
      </c>
      <c r="I144" s="132">
        <v>0</v>
      </c>
      <c r="J144" s="132">
        <v>0</v>
      </c>
      <c r="K144" s="132">
        <v>0</v>
      </c>
      <c r="L144" s="132">
        <v>0</v>
      </c>
      <c r="M144" s="132">
        <v>0</v>
      </c>
      <c r="N144" s="132">
        <v>0</v>
      </c>
      <c r="O144" s="132">
        <v>0</v>
      </c>
      <c r="P144" s="132">
        <v>0</v>
      </c>
      <c r="Q144" s="40">
        <f t="shared" si="5"/>
        <v>0</v>
      </c>
      <c r="R144" s="132">
        <v>0</v>
      </c>
      <c r="S144" s="132">
        <v>0</v>
      </c>
      <c r="T144" s="132">
        <v>0</v>
      </c>
      <c r="U144" s="132">
        <v>0</v>
      </c>
      <c r="V144" s="132">
        <v>0</v>
      </c>
      <c r="W144" s="40">
        <f t="shared" si="6"/>
        <v>0</v>
      </c>
      <c r="X144" s="132">
        <v>0</v>
      </c>
      <c r="Y144" s="40">
        <f t="shared" si="7"/>
        <v>0</v>
      </c>
      <c r="Z144" s="132">
        <v>0</v>
      </c>
      <c r="AA144" s="132">
        <v>0</v>
      </c>
      <c r="AB144" s="132">
        <v>0</v>
      </c>
      <c r="AC144" s="40">
        <f t="shared" si="8"/>
        <v>0</v>
      </c>
      <c r="AD144" s="132">
        <v>0</v>
      </c>
      <c r="AE144" s="132">
        <v>0</v>
      </c>
      <c r="AF144" s="132">
        <v>0</v>
      </c>
      <c r="AG144" s="132">
        <v>0</v>
      </c>
    </row>
    <row r="145" spans="2:33" ht="14.25" customHeight="1">
      <c r="B145" s="24" t="s">
        <v>276</v>
      </c>
      <c r="C145" s="25" t="s">
        <v>277</v>
      </c>
      <c r="D145" s="132">
        <v>0</v>
      </c>
      <c r="E145" s="132">
        <v>0</v>
      </c>
      <c r="F145" s="132">
        <v>0</v>
      </c>
      <c r="G145" s="132">
        <v>0</v>
      </c>
      <c r="H145" s="132">
        <v>0</v>
      </c>
      <c r="I145" s="132">
        <v>0</v>
      </c>
      <c r="J145" s="132">
        <v>0</v>
      </c>
      <c r="K145" s="132">
        <v>0</v>
      </c>
      <c r="L145" s="132">
        <v>0</v>
      </c>
      <c r="M145" s="132">
        <v>0</v>
      </c>
      <c r="N145" s="132">
        <v>0</v>
      </c>
      <c r="O145" s="132">
        <v>0</v>
      </c>
      <c r="P145" s="132">
        <v>0</v>
      </c>
      <c r="Q145" s="40">
        <f t="shared" si="5"/>
        <v>0</v>
      </c>
      <c r="R145" s="132">
        <v>0</v>
      </c>
      <c r="S145" s="132">
        <v>0</v>
      </c>
      <c r="T145" s="132">
        <v>0</v>
      </c>
      <c r="U145" s="132">
        <v>0</v>
      </c>
      <c r="V145" s="132">
        <v>0</v>
      </c>
      <c r="W145" s="40">
        <f t="shared" si="6"/>
        <v>0</v>
      </c>
      <c r="X145" s="132">
        <v>0</v>
      </c>
      <c r="Y145" s="40">
        <f t="shared" si="7"/>
        <v>0</v>
      </c>
      <c r="Z145" s="132">
        <v>0</v>
      </c>
      <c r="AA145" s="132">
        <v>0</v>
      </c>
      <c r="AB145" s="132">
        <v>0</v>
      </c>
      <c r="AC145" s="40">
        <f t="shared" si="8"/>
        <v>0</v>
      </c>
      <c r="AD145" s="132">
        <v>0</v>
      </c>
      <c r="AE145" s="132">
        <v>0</v>
      </c>
      <c r="AF145" s="132">
        <v>0</v>
      </c>
      <c r="AG145" s="132">
        <v>0</v>
      </c>
    </row>
    <row r="146" spans="2:33" ht="14.25" customHeight="1">
      <c r="B146" s="24" t="s">
        <v>278</v>
      </c>
      <c r="C146" s="25" t="s">
        <v>279</v>
      </c>
      <c r="D146" s="132">
        <v>244129.05</v>
      </c>
      <c r="E146" s="132">
        <v>0</v>
      </c>
      <c r="F146" s="132">
        <v>244129.05</v>
      </c>
      <c r="G146" s="132">
        <v>0</v>
      </c>
      <c r="H146" s="132">
        <v>244129.05</v>
      </c>
      <c r="I146" s="132">
        <v>0</v>
      </c>
      <c r="J146" s="132">
        <v>306331.52000000002</v>
      </c>
      <c r="K146" s="132">
        <v>62202.47</v>
      </c>
      <c r="L146" s="132">
        <v>202350.33</v>
      </c>
      <c r="M146" s="132">
        <v>0</v>
      </c>
      <c r="N146" s="132">
        <v>191854.58</v>
      </c>
      <c r="O146" s="132">
        <v>0</v>
      </c>
      <c r="P146" s="132">
        <v>142632.01</v>
      </c>
      <c r="Q146" s="40">
        <f t="shared" si="5"/>
        <v>0</v>
      </c>
      <c r="R146" s="132">
        <v>208014.52</v>
      </c>
      <c r="S146" s="132">
        <v>196737.02</v>
      </c>
      <c r="T146" s="132">
        <v>111033.73</v>
      </c>
      <c r="U146" s="132">
        <v>41150.83</v>
      </c>
      <c r="V146" s="132">
        <v>35486.629999999997</v>
      </c>
      <c r="W146" s="40">
        <f t="shared" si="6"/>
        <v>31690.86</v>
      </c>
      <c r="X146" s="132">
        <v>190377.54</v>
      </c>
      <c r="Y146" s="40">
        <f t="shared" si="7"/>
        <v>190377.54</v>
      </c>
      <c r="Z146" s="132">
        <v>244127.44</v>
      </c>
      <c r="AA146" s="132">
        <v>231565.63</v>
      </c>
      <c r="AB146" s="132">
        <v>180910.43</v>
      </c>
      <c r="AC146" s="40">
        <f t="shared" si="8"/>
        <v>180910.43</v>
      </c>
      <c r="AD146" s="132">
        <v>0</v>
      </c>
      <c r="AE146" s="132">
        <v>0</v>
      </c>
      <c r="AF146" s="132">
        <v>30604.19</v>
      </c>
      <c r="AG146" s="132">
        <v>31690.86</v>
      </c>
    </row>
    <row r="147" spans="2:33" ht="14.25" customHeight="1">
      <c r="B147" s="26" t="s">
        <v>280</v>
      </c>
      <c r="C147" s="27" t="s">
        <v>281</v>
      </c>
      <c r="D147" s="132">
        <v>2632578.59</v>
      </c>
      <c r="E147" s="132">
        <v>0</v>
      </c>
      <c r="F147" s="132">
        <v>494110.19</v>
      </c>
      <c r="G147" s="132">
        <v>0</v>
      </c>
      <c r="H147" s="132">
        <v>281641.58</v>
      </c>
      <c r="I147" s="132">
        <v>0</v>
      </c>
      <c r="J147" s="132">
        <v>2752954.63</v>
      </c>
      <c r="K147" s="132">
        <v>120376.04</v>
      </c>
      <c r="L147" s="132">
        <v>265463.52</v>
      </c>
      <c r="M147" s="132">
        <v>0</v>
      </c>
      <c r="N147" s="132">
        <v>241223.36</v>
      </c>
      <c r="O147" s="132">
        <v>0</v>
      </c>
      <c r="P147" s="132">
        <v>223963.02</v>
      </c>
      <c r="Q147" s="40">
        <f t="shared" si="5"/>
        <v>0</v>
      </c>
      <c r="R147" s="132">
        <v>265951.67</v>
      </c>
      <c r="S147" s="132">
        <v>245444.35</v>
      </c>
      <c r="T147" s="132">
        <v>144516.35999999999</v>
      </c>
      <c r="U147" s="132">
        <v>45979.76</v>
      </c>
      <c r="V147" s="132">
        <v>45150.37</v>
      </c>
      <c r="W147" s="40">
        <f t="shared" si="6"/>
        <v>44090.92</v>
      </c>
      <c r="X147" s="132">
        <v>222032.8</v>
      </c>
      <c r="Y147" s="40">
        <f t="shared" si="7"/>
        <v>222032.8</v>
      </c>
      <c r="Z147" s="132">
        <v>316118.25</v>
      </c>
      <c r="AA147" s="132">
        <v>355065.91</v>
      </c>
      <c r="AB147" s="132">
        <v>220136.8</v>
      </c>
      <c r="AC147" s="40">
        <f t="shared" si="8"/>
        <v>220136.8</v>
      </c>
      <c r="AD147" s="132">
        <v>0</v>
      </c>
      <c r="AE147" s="132">
        <v>322137.01</v>
      </c>
      <c r="AF147" s="132">
        <v>40929.379999999997</v>
      </c>
      <c r="AG147" s="132">
        <v>44090.92</v>
      </c>
    </row>
    <row r="148" spans="2:33" ht="14.25" customHeight="1">
      <c r="B148" s="24" t="s">
        <v>282</v>
      </c>
      <c r="C148" s="25" t="s">
        <v>283</v>
      </c>
      <c r="D148" s="132">
        <v>0</v>
      </c>
      <c r="E148" s="132">
        <v>0</v>
      </c>
      <c r="F148" s="132">
        <v>0</v>
      </c>
      <c r="G148" s="132">
        <v>0</v>
      </c>
      <c r="H148" s="132">
        <v>0</v>
      </c>
      <c r="I148" s="132">
        <v>0</v>
      </c>
      <c r="J148" s="132">
        <v>0</v>
      </c>
      <c r="K148" s="132">
        <v>0</v>
      </c>
      <c r="L148" s="132">
        <v>0</v>
      </c>
      <c r="M148" s="132">
        <v>0</v>
      </c>
      <c r="N148" s="132">
        <v>0</v>
      </c>
      <c r="O148" s="132">
        <v>0</v>
      </c>
      <c r="P148" s="132">
        <v>0</v>
      </c>
      <c r="Q148" s="40">
        <f t="shared" si="5"/>
        <v>0</v>
      </c>
      <c r="R148" s="132">
        <v>0</v>
      </c>
      <c r="S148" s="132">
        <v>0</v>
      </c>
      <c r="T148" s="132">
        <v>0</v>
      </c>
      <c r="U148" s="132">
        <v>0</v>
      </c>
      <c r="V148" s="132">
        <v>0</v>
      </c>
      <c r="W148" s="40">
        <f t="shared" si="6"/>
        <v>0</v>
      </c>
      <c r="X148" s="132">
        <v>0</v>
      </c>
      <c r="Y148" s="40">
        <f t="shared" si="7"/>
        <v>0</v>
      </c>
      <c r="Z148" s="132">
        <v>0</v>
      </c>
      <c r="AA148" s="132">
        <v>0</v>
      </c>
      <c r="AB148" s="132">
        <v>0</v>
      </c>
      <c r="AC148" s="40">
        <f t="shared" si="8"/>
        <v>0</v>
      </c>
      <c r="AD148" s="132">
        <v>0</v>
      </c>
      <c r="AE148" s="132">
        <v>0</v>
      </c>
      <c r="AF148" s="132">
        <v>0</v>
      </c>
      <c r="AG148" s="132">
        <v>0</v>
      </c>
    </row>
    <row r="149" spans="2:33" ht="14.25" customHeight="1">
      <c r="B149" s="24" t="s">
        <v>284</v>
      </c>
      <c r="C149" s="25" t="s">
        <v>285</v>
      </c>
      <c r="D149" s="132">
        <v>79689.87</v>
      </c>
      <c r="E149" s="132">
        <v>0</v>
      </c>
      <c r="F149" s="132">
        <v>79689.87</v>
      </c>
      <c r="G149" s="132">
        <v>0</v>
      </c>
      <c r="H149" s="132">
        <v>79689.87</v>
      </c>
      <c r="I149" s="132">
        <v>0</v>
      </c>
      <c r="J149" s="132">
        <v>87954.06</v>
      </c>
      <c r="K149" s="132">
        <v>8264.19</v>
      </c>
      <c r="L149" s="132">
        <v>73960.92</v>
      </c>
      <c r="M149" s="132">
        <v>0</v>
      </c>
      <c r="N149" s="132">
        <v>79945.84</v>
      </c>
      <c r="O149" s="132">
        <v>0</v>
      </c>
      <c r="P149" s="132">
        <v>66593.240000000005</v>
      </c>
      <c r="Q149" s="40">
        <f t="shared" si="5"/>
        <v>0</v>
      </c>
      <c r="R149" s="132">
        <v>73061.850000000006</v>
      </c>
      <c r="S149" s="132">
        <v>78582.759999999995</v>
      </c>
      <c r="T149" s="132">
        <v>65692.13</v>
      </c>
      <c r="U149" s="132">
        <v>7924</v>
      </c>
      <c r="V149" s="132">
        <v>6000</v>
      </c>
      <c r="W149" s="40">
        <f t="shared" si="6"/>
        <v>6840.57</v>
      </c>
      <c r="X149" s="132">
        <v>66010.539999999994</v>
      </c>
      <c r="Y149" s="40">
        <f t="shared" si="7"/>
        <v>66010.539999999994</v>
      </c>
      <c r="Z149" s="132">
        <v>83483.100000000006</v>
      </c>
      <c r="AA149" s="132">
        <v>91403.83</v>
      </c>
      <c r="AB149" s="132">
        <v>64927.11</v>
      </c>
      <c r="AC149" s="40">
        <f t="shared" si="8"/>
        <v>64927.11</v>
      </c>
      <c r="AD149" s="132">
        <v>0</v>
      </c>
      <c r="AE149" s="132">
        <v>0</v>
      </c>
      <c r="AF149" s="132">
        <v>7363.08</v>
      </c>
      <c r="AG149" s="132">
        <v>6840.57</v>
      </c>
    </row>
    <row r="150" spans="2:33" ht="14.25" customHeight="1">
      <c r="B150" s="26" t="s">
        <v>286</v>
      </c>
      <c r="C150" s="27" t="s">
        <v>287</v>
      </c>
      <c r="D150" s="132">
        <v>79689.87</v>
      </c>
      <c r="E150" s="132">
        <v>0</v>
      </c>
      <c r="F150" s="132">
        <v>79689.87</v>
      </c>
      <c r="G150" s="132">
        <v>0</v>
      </c>
      <c r="H150" s="132">
        <v>79689.87</v>
      </c>
      <c r="I150" s="132">
        <v>0</v>
      </c>
      <c r="J150" s="132">
        <v>87954.06</v>
      </c>
      <c r="K150" s="132">
        <v>8264.19</v>
      </c>
      <c r="L150" s="132">
        <v>73960.92</v>
      </c>
      <c r="M150" s="132">
        <v>0</v>
      </c>
      <c r="N150" s="132">
        <v>79945.84</v>
      </c>
      <c r="O150" s="132">
        <v>0</v>
      </c>
      <c r="P150" s="132">
        <v>66593.240000000005</v>
      </c>
      <c r="Q150" s="40">
        <f t="shared" si="5"/>
        <v>0</v>
      </c>
      <c r="R150" s="132">
        <v>73061.850000000006</v>
      </c>
      <c r="S150" s="132">
        <v>78582.759999999995</v>
      </c>
      <c r="T150" s="132">
        <v>65692.13</v>
      </c>
      <c r="U150" s="132">
        <v>7924</v>
      </c>
      <c r="V150" s="132">
        <v>6000</v>
      </c>
      <c r="W150" s="40">
        <f t="shared" si="6"/>
        <v>6840.57</v>
      </c>
      <c r="X150" s="132">
        <v>66010.539999999994</v>
      </c>
      <c r="Y150" s="40">
        <f t="shared" si="7"/>
        <v>66010.539999999994</v>
      </c>
      <c r="Z150" s="132">
        <v>83483.100000000006</v>
      </c>
      <c r="AA150" s="132">
        <v>91403.83</v>
      </c>
      <c r="AB150" s="132">
        <v>64927.11</v>
      </c>
      <c r="AC150" s="40">
        <f t="shared" si="8"/>
        <v>64927.11</v>
      </c>
      <c r="AD150" s="132">
        <v>0</v>
      </c>
      <c r="AE150" s="132">
        <v>0</v>
      </c>
      <c r="AF150" s="132">
        <v>7363.08</v>
      </c>
      <c r="AG150" s="132">
        <v>6840.57</v>
      </c>
    </row>
    <row r="151" spans="2:33" ht="14.25" customHeight="1">
      <c r="B151" s="24" t="s">
        <v>288</v>
      </c>
      <c r="C151" s="25" t="s">
        <v>289</v>
      </c>
      <c r="D151" s="132">
        <v>162978.28</v>
      </c>
      <c r="E151" s="132">
        <v>0</v>
      </c>
      <c r="F151" s="132">
        <v>413654.87</v>
      </c>
      <c r="G151" s="132">
        <v>0</v>
      </c>
      <c r="H151" s="132">
        <v>513654.87</v>
      </c>
      <c r="I151" s="132">
        <v>0</v>
      </c>
      <c r="J151" s="132">
        <v>179317.99</v>
      </c>
      <c r="K151" s="132">
        <v>16339.71</v>
      </c>
      <c r="L151" s="132">
        <v>15159.67</v>
      </c>
      <c r="M151" s="132">
        <v>0</v>
      </c>
      <c r="N151" s="132">
        <v>49848.28</v>
      </c>
      <c r="O151" s="132">
        <v>62114.7</v>
      </c>
      <c r="P151" s="132">
        <v>72463.820000000007</v>
      </c>
      <c r="Q151" s="40">
        <f t="shared" si="5"/>
        <v>0</v>
      </c>
      <c r="R151" s="132">
        <v>14174.75</v>
      </c>
      <c r="S151" s="132">
        <v>51263.38</v>
      </c>
      <c r="T151" s="132">
        <v>57727.83</v>
      </c>
      <c r="U151" s="132">
        <v>2033.9</v>
      </c>
      <c r="V151" s="132">
        <v>3018.82</v>
      </c>
      <c r="W151" s="40">
        <f t="shared" si="6"/>
        <v>4830.9799999999996</v>
      </c>
      <c r="X151" s="132">
        <v>18287.080000000002</v>
      </c>
      <c r="Y151" s="40">
        <f t="shared" si="7"/>
        <v>18287.080000000002</v>
      </c>
      <c r="Z151" s="132">
        <v>36271.15</v>
      </c>
      <c r="AA151" s="132">
        <v>134011.59</v>
      </c>
      <c r="AB151" s="132">
        <v>21084.16</v>
      </c>
      <c r="AC151" s="40">
        <f t="shared" si="8"/>
        <v>21084.16</v>
      </c>
      <c r="AD151" s="132">
        <v>0</v>
      </c>
      <c r="AE151" s="132">
        <v>49323.41</v>
      </c>
      <c r="AF151" s="132">
        <v>1603.72</v>
      </c>
      <c r="AG151" s="132">
        <v>4830.9799999999996</v>
      </c>
    </row>
    <row r="152" spans="2:33" ht="14.25" customHeight="1">
      <c r="B152" s="24" t="s">
        <v>290</v>
      </c>
      <c r="C152" s="25" t="s">
        <v>291</v>
      </c>
      <c r="D152" s="132">
        <v>15682.97</v>
      </c>
      <c r="E152" s="132">
        <v>0</v>
      </c>
      <c r="F152" s="132">
        <v>15682.97</v>
      </c>
      <c r="G152" s="132">
        <v>0</v>
      </c>
      <c r="H152" s="132">
        <v>15682.97</v>
      </c>
      <c r="I152" s="132">
        <v>0</v>
      </c>
      <c r="J152" s="132">
        <v>20652.73</v>
      </c>
      <c r="K152" s="132">
        <v>4969.76</v>
      </c>
      <c r="L152" s="132">
        <v>4719.75</v>
      </c>
      <c r="M152" s="132">
        <v>0</v>
      </c>
      <c r="N152" s="132">
        <v>4719.76</v>
      </c>
      <c r="O152" s="132">
        <v>0</v>
      </c>
      <c r="P152" s="132">
        <v>4969.76</v>
      </c>
      <c r="Q152" s="40">
        <f t="shared" si="5"/>
        <v>0</v>
      </c>
      <c r="R152" s="132">
        <v>4719.75</v>
      </c>
      <c r="S152" s="132">
        <v>0</v>
      </c>
      <c r="T152" s="132">
        <v>4719.76</v>
      </c>
      <c r="U152" s="132">
        <v>0</v>
      </c>
      <c r="V152" s="132">
        <v>0</v>
      </c>
      <c r="W152" s="40">
        <f t="shared" si="6"/>
        <v>0</v>
      </c>
      <c r="X152" s="132">
        <v>4719.76</v>
      </c>
      <c r="Y152" s="40">
        <f t="shared" si="7"/>
        <v>4719.76</v>
      </c>
      <c r="Z152" s="132">
        <v>4719.76</v>
      </c>
      <c r="AA152" s="132">
        <v>4719.76</v>
      </c>
      <c r="AB152" s="132">
        <v>4719.76</v>
      </c>
      <c r="AC152" s="40">
        <f t="shared" si="8"/>
        <v>4719.76</v>
      </c>
      <c r="AD152" s="132">
        <v>0</v>
      </c>
      <c r="AE152" s="132">
        <v>0</v>
      </c>
      <c r="AF152" s="132">
        <v>4719.76</v>
      </c>
      <c r="AG152" s="132">
        <v>0</v>
      </c>
    </row>
    <row r="153" spans="2:33" ht="14.25" customHeight="1">
      <c r="B153" s="26" t="s">
        <v>292</v>
      </c>
      <c r="C153" s="27" t="s">
        <v>293</v>
      </c>
      <c r="D153" s="132">
        <v>178661.25</v>
      </c>
      <c r="E153" s="132">
        <v>0</v>
      </c>
      <c r="F153" s="132">
        <v>429337.84</v>
      </c>
      <c r="G153" s="132">
        <v>0</v>
      </c>
      <c r="H153" s="132">
        <v>529337.84</v>
      </c>
      <c r="I153" s="132">
        <v>0</v>
      </c>
      <c r="J153" s="132">
        <v>199970.72</v>
      </c>
      <c r="K153" s="132">
        <v>21309.47</v>
      </c>
      <c r="L153" s="132">
        <v>19879.419999999998</v>
      </c>
      <c r="M153" s="132">
        <v>0</v>
      </c>
      <c r="N153" s="132">
        <v>54568.04</v>
      </c>
      <c r="O153" s="132">
        <v>62114.7</v>
      </c>
      <c r="P153" s="132">
        <v>77433.58</v>
      </c>
      <c r="Q153" s="40">
        <f t="shared" si="5"/>
        <v>0</v>
      </c>
      <c r="R153" s="132">
        <v>18894.5</v>
      </c>
      <c r="S153" s="132">
        <v>51263.38</v>
      </c>
      <c r="T153" s="132">
        <v>62447.59</v>
      </c>
      <c r="U153" s="132">
        <v>2033.9</v>
      </c>
      <c r="V153" s="132">
        <v>3018.82</v>
      </c>
      <c r="W153" s="40">
        <f t="shared" si="6"/>
        <v>4830.9799999999996</v>
      </c>
      <c r="X153" s="132">
        <v>23006.84</v>
      </c>
      <c r="Y153" s="40">
        <f t="shared" si="7"/>
        <v>23006.84</v>
      </c>
      <c r="Z153" s="132">
        <v>40990.910000000003</v>
      </c>
      <c r="AA153" s="132">
        <v>138731.35</v>
      </c>
      <c r="AB153" s="132">
        <v>25803.919999999998</v>
      </c>
      <c r="AC153" s="40">
        <f t="shared" si="8"/>
        <v>25803.919999999998</v>
      </c>
      <c r="AD153" s="132">
        <v>0</v>
      </c>
      <c r="AE153" s="132">
        <v>49323.41</v>
      </c>
      <c r="AF153" s="132">
        <v>6323.48</v>
      </c>
      <c r="AG153" s="132">
        <v>4830.9799999999996</v>
      </c>
    </row>
    <row r="154" spans="2:33" ht="14.25" customHeight="1">
      <c r="B154" s="24" t="s">
        <v>294</v>
      </c>
      <c r="C154" s="25" t="s">
        <v>295</v>
      </c>
      <c r="D154" s="132">
        <v>0</v>
      </c>
      <c r="E154" s="132">
        <v>0</v>
      </c>
      <c r="F154" s="132">
        <v>0</v>
      </c>
      <c r="G154" s="132">
        <v>0</v>
      </c>
      <c r="H154" s="132">
        <v>0</v>
      </c>
      <c r="I154" s="132">
        <v>0</v>
      </c>
      <c r="J154" s="132">
        <v>0</v>
      </c>
      <c r="K154" s="132">
        <v>0</v>
      </c>
      <c r="L154" s="132">
        <v>0</v>
      </c>
      <c r="M154" s="132">
        <v>0</v>
      </c>
      <c r="N154" s="132">
        <v>0</v>
      </c>
      <c r="O154" s="132">
        <v>0</v>
      </c>
      <c r="P154" s="132">
        <v>0</v>
      </c>
      <c r="Q154" s="40">
        <f t="shared" si="5"/>
        <v>0</v>
      </c>
      <c r="R154" s="132">
        <v>0</v>
      </c>
      <c r="S154" s="132">
        <v>0</v>
      </c>
      <c r="T154" s="132">
        <v>0</v>
      </c>
      <c r="U154" s="132">
        <v>0</v>
      </c>
      <c r="V154" s="132">
        <v>0</v>
      </c>
      <c r="W154" s="40">
        <f t="shared" si="6"/>
        <v>0</v>
      </c>
      <c r="X154" s="132">
        <v>0</v>
      </c>
      <c r="Y154" s="40">
        <f t="shared" si="7"/>
        <v>0</v>
      </c>
      <c r="Z154" s="132">
        <v>0</v>
      </c>
      <c r="AA154" s="132">
        <v>0</v>
      </c>
      <c r="AB154" s="132">
        <v>0</v>
      </c>
      <c r="AC154" s="40">
        <f t="shared" si="8"/>
        <v>0</v>
      </c>
      <c r="AD154" s="132">
        <v>0</v>
      </c>
      <c r="AE154" s="132">
        <v>0</v>
      </c>
      <c r="AF154" s="132">
        <v>0</v>
      </c>
      <c r="AG154" s="132">
        <v>0</v>
      </c>
    </row>
    <row r="155" spans="2:33" ht="14.25" customHeight="1">
      <c r="B155" s="26" t="s">
        <v>296</v>
      </c>
      <c r="C155" s="27" t="s">
        <v>297</v>
      </c>
      <c r="D155" s="132">
        <v>0</v>
      </c>
      <c r="E155" s="132">
        <v>0</v>
      </c>
      <c r="F155" s="132">
        <v>0</v>
      </c>
      <c r="G155" s="132">
        <v>0</v>
      </c>
      <c r="H155" s="132">
        <v>0</v>
      </c>
      <c r="I155" s="132">
        <v>0</v>
      </c>
      <c r="J155" s="132">
        <v>0</v>
      </c>
      <c r="K155" s="132">
        <v>0</v>
      </c>
      <c r="L155" s="132">
        <v>0</v>
      </c>
      <c r="M155" s="132">
        <v>0</v>
      </c>
      <c r="N155" s="132">
        <v>0</v>
      </c>
      <c r="O155" s="132">
        <v>0</v>
      </c>
      <c r="P155" s="132">
        <v>0</v>
      </c>
      <c r="Q155" s="40">
        <f t="shared" si="5"/>
        <v>0</v>
      </c>
      <c r="R155" s="132">
        <v>0</v>
      </c>
      <c r="S155" s="132">
        <v>0</v>
      </c>
      <c r="T155" s="132">
        <v>0</v>
      </c>
      <c r="U155" s="132">
        <v>0</v>
      </c>
      <c r="V155" s="132">
        <v>0</v>
      </c>
      <c r="W155" s="40">
        <f t="shared" si="6"/>
        <v>0</v>
      </c>
      <c r="X155" s="132">
        <v>0</v>
      </c>
      <c r="Y155" s="40">
        <f t="shared" si="7"/>
        <v>0</v>
      </c>
      <c r="Z155" s="132">
        <v>0</v>
      </c>
      <c r="AA155" s="132">
        <v>0</v>
      </c>
      <c r="AB155" s="132">
        <v>0</v>
      </c>
      <c r="AC155" s="40">
        <f t="shared" si="8"/>
        <v>0</v>
      </c>
      <c r="AD155" s="132">
        <v>0</v>
      </c>
      <c r="AE155" s="132">
        <v>0</v>
      </c>
      <c r="AF155" s="132">
        <v>0</v>
      </c>
      <c r="AG155" s="132">
        <v>0</v>
      </c>
    </row>
    <row r="156" spans="2:33" ht="14.25" customHeight="1">
      <c r="B156" s="24" t="s">
        <v>298</v>
      </c>
      <c r="C156" s="25" t="s">
        <v>299</v>
      </c>
      <c r="D156" s="132">
        <v>20328.09</v>
      </c>
      <c r="E156" s="132">
        <v>0</v>
      </c>
      <c r="F156" s="132">
        <v>20328.09</v>
      </c>
      <c r="G156" s="132">
        <v>0</v>
      </c>
      <c r="H156" s="132">
        <v>18328.09</v>
      </c>
      <c r="I156" s="132">
        <v>0</v>
      </c>
      <c r="J156" s="132">
        <v>30200.14</v>
      </c>
      <c r="K156" s="132">
        <v>9872.0499999999993</v>
      </c>
      <c r="L156" s="132">
        <v>16345.61</v>
      </c>
      <c r="M156" s="132">
        <v>0</v>
      </c>
      <c r="N156" s="132">
        <v>45315.46</v>
      </c>
      <c r="O156" s="132">
        <v>0</v>
      </c>
      <c r="P156" s="132">
        <v>16055.35</v>
      </c>
      <c r="Q156" s="40">
        <f t="shared" si="5"/>
        <v>0</v>
      </c>
      <c r="R156" s="132">
        <v>10738.4</v>
      </c>
      <c r="S156" s="132">
        <v>9269.24</v>
      </c>
      <c r="T156" s="132">
        <v>47836.73</v>
      </c>
      <c r="U156" s="132">
        <v>0</v>
      </c>
      <c r="V156" s="132">
        <v>5607.21</v>
      </c>
      <c r="W156" s="40">
        <f t="shared" si="6"/>
        <v>0</v>
      </c>
      <c r="X156" s="132">
        <v>89387.66</v>
      </c>
      <c r="Y156" s="40">
        <f t="shared" si="7"/>
        <v>89387.66</v>
      </c>
      <c r="Z156" s="132">
        <v>31873.54</v>
      </c>
      <c r="AA156" s="132">
        <v>56310.71</v>
      </c>
      <c r="AB156" s="132">
        <v>88173.55</v>
      </c>
      <c r="AC156" s="40">
        <f t="shared" si="8"/>
        <v>88173.55</v>
      </c>
      <c r="AD156" s="132">
        <v>0</v>
      </c>
      <c r="AE156" s="132">
        <v>0</v>
      </c>
      <c r="AF156" s="132">
        <v>41653.43</v>
      </c>
      <c r="AG156" s="132">
        <v>0</v>
      </c>
    </row>
    <row r="157" spans="2:33" ht="14.25" customHeight="1">
      <c r="B157" s="24" t="s">
        <v>300</v>
      </c>
      <c r="C157" s="25" t="s">
        <v>301</v>
      </c>
      <c r="D157" s="132">
        <v>0</v>
      </c>
      <c r="E157" s="132">
        <v>0</v>
      </c>
      <c r="F157" s="132">
        <v>0</v>
      </c>
      <c r="G157" s="132">
        <v>0</v>
      </c>
      <c r="H157" s="132">
        <v>0</v>
      </c>
      <c r="I157" s="132">
        <v>0</v>
      </c>
      <c r="J157" s="132">
        <v>0</v>
      </c>
      <c r="K157" s="132">
        <v>0</v>
      </c>
      <c r="L157" s="132">
        <v>0</v>
      </c>
      <c r="M157" s="132">
        <v>0</v>
      </c>
      <c r="N157" s="132">
        <v>0</v>
      </c>
      <c r="O157" s="132">
        <v>0</v>
      </c>
      <c r="P157" s="132">
        <v>0</v>
      </c>
      <c r="Q157" s="40">
        <f t="shared" si="5"/>
        <v>0</v>
      </c>
      <c r="R157" s="132">
        <v>0</v>
      </c>
      <c r="S157" s="132">
        <v>0</v>
      </c>
      <c r="T157" s="132">
        <v>0</v>
      </c>
      <c r="U157" s="132">
        <v>0</v>
      </c>
      <c r="V157" s="132">
        <v>0</v>
      </c>
      <c r="W157" s="40">
        <f t="shared" si="6"/>
        <v>0</v>
      </c>
      <c r="X157" s="132">
        <v>0</v>
      </c>
      <c r="Y157" s="40">
        <f t="shared" si="7"/>
        <v>0</v>
      </c>
      <c r="Z157" s="132">
        <v>0</v>
      </c>
      <c r="AA157" s="132">
        <v>0</v>
      </c>
      <c r="AB157" s="132">
        <v>0</v>
      </c>
      <c r="AC157" s="40">
        <f t="shared" si="8"/>
        <v>0</v>
      </c>
      <c r="AD157" s="132">
        <v>0</v>
      </c>
      <c r="AE157" s="132">
        <v>0</v>
      </c>
      <c r="AF157" s="132">
        <v>0</v>
      </c>
      <c r="AG157" s="132">
        <v>0</v>
      </c>
    </row>
    <row r="158" spans="2:33" ht="14.25" customHeight="1">
      <c r="B158" s="26" t="s">
        <v>302</v>
      </c>
      <c r="C158" s="27" t="s">
        <v>303</v>
      </c>
      <c r="D158" s="132">
        <v>20328.09</v>
      </c>
      <c r="E158" s="132">
        <v>0</v>
      </c>
      <c r="F158" s="132">
        <v>20328.09</v>
      </c>
      <c r="G158" s="132">
        <v>0</v>
      </c>
      <c r="H158" s="132">
        <v>18328.09</v>
      </c>
      <c r="I158" s="132">
        <v>0</v>
      </c>
      <c r="J158" s="132">
        <v>30200.14</v>
      </c>
      <c r="K158" s="132">
        <v>9872.0499999999993</v>
      </c>
      <c r="L158" s="132">
        <v>16345.61</v>
      </c>
      <c r="M158" s="132">
        <v>0</v>
      </c>
      <c r="N158" s="132">
        <v>45315.46</v>
      </c>
      <c r="O158" s="132">
        <v>0</v>
      </c>
      <c r="P158" s="132">
        <v>16055.35</v>
      </c>
      <c r="Q158" s="40">
        <f t="shared" si="5"/>
        <v>0</v>
      </c>
      <c r="R158" s="132">
        <v>10738.4</v>
      </c>
      <c r="S158" s="132">
        <v>9269.24</v>
      </c>
      <c r="T158" s="132">
        <v>47836.73</v>
      </c>
      <c r="U158" s="132">
        <v>0</v>
      </c>
      <c r="V158" s="132">
        <v>5607.21</v>
      </c>
      <c r="W158" s="40">
        <f t="shared" si="6"/>
        <v>0</v>
      </c>
      <c r="X158" s="132">
        <v>89387.66</v>
      </c>
      <c r="Y158" s="40">
        <f t="shared" si="7"/>
        <v>89387.66</v>
      </c>
      <c r="Z158" s="132">
        <v>31873.54</v>
      </c>
      <c r="AA158" s="132">
        <v>56310.71</v>
      </c>
      <c r="AB158" s="132">
        <v>88173.55</v>
      </c>
      <c r="AC158" s="40">
        <f t="shared" si="8"/>
        <v>88173.55</v>
      </c>
      <c r="AD158" s="132">
        <v>0</v>
      </c>
      <c r="AE158" s="132">
        <v>0</v>
      </c>
      <c r="AF158" s="132">
        <v>41653.43</v>
      </c>
      <c r="AG158" s="132">
        <v>0</v>
      </c>
    </row>
    <row r="159" spans="2:33" ht="14.25" customHeight="1">
      <c r="B159" s="24" t="s">
        <v>304</v>
      </c>
      <c r="C159" s="25" t="s">
        <v>305</v>
      </c>
      <c r="D159" s="132">
        <v>32346.38</v>
      </c>
      <c r="E159" s="132">
        <v>0</v>
      </c>
      <c r="F159" s="132">
        <v>32346.38</v>
      </c>
      <c r="G159" s="132">
        <v>0</v>
      </c>
      <c r="H159" s="132">
        <v>32346.38</v>
      </c>
      <c r="I159" s="132">
        <v>0</v>
      </c>
      <c r="J159" s="132">
        <v>32346.38</v>
      </c>
      <c r="K159" s="132">
        <v>0</v>
      </c>
      <c r="L159" s="132">
        <v>0</v>
      </c>
      <c r="M159" s="132">
        <v>0</v>
      </c>
      <c r="N159" s="132">
        <v>0</v>
      </c>
      <c r="O159" s="132">
        <v>0</v>
      </c>
      <c r="P159" s="132">
        <v>0</v>
      </c>
      <c r="Q159" s="40">
        <f t="shared" si="5"/>
        <v>0</v>
      </c>
      <c r="R159" s="132">
        <v>0</v>
      </c>
      <c r="S159" s="132">
        <v>0</v>
      </c>
      <c r="T159" s="132">
        <v>0</v>
      </c>
      <c r="U159" s="132">
        <v>0</v>
      </c>
      <c r="V159" s="132">
        <v>0</v>
      </c>
      <c r="W159" s="40">
        <f t="shared" si="6"/>
        <v>0</v>
      </c>
      <c r="X159" s="132">
        <v>0</v>
      </c>
      <c r="Y159" s="40">
        <f t="shared" si="7"/>
        <v>0</v>
      </c>
      <c r="Z159" s="132">
        <v>0</v>
      </c>
      <c r="AA159" s="132">
        <v>0</v>
      </c>
      <c r="AB159" s="132">
        <v>0</v>
      </c>
      <c r="AC159" s="40">
        <f t="shared" si="8"/>
        <v>0</v>
      </c>
      <c r="AD159" s="132">
        <v>0</v>
      </c>
      <c r="AE159" s="132">
        <v>0</v>
      </c>
      <c r="AF159" s="132">
        <v>0</v>
      </c>
      <c r="AG159" s="132">
        <v>0</v>
      </c>
    </row>
    <row r="160" spans="2:33" ht="14.25" customHeight="1">
      <c r="B160" s="24" t="s">
        <v>306</v>
      </c>
      <c r="C160" s="25" t="s">
        <v>307</v>
      </c>
      <c r="D160" s="132">
        <v>54876.32</v>
      </c>
      <c r="E160" s="132">
        <v>0</v>
      </c>
      <c r="F160" s="132">
        <v>0</v>
      </c>
      <c r="G160" s="132">
        <v>0</v>
      </c>
      <c r="H160" s="132">
        <v>0</v>
      </c>
      <c r="I160" s="132">
        <v>0</v>
      </c>
      <c r="J160" s="132">
        <v>80635.520000000004</v>
      </c>
      <c r="K160" s="132">
        <v>25759.200000000001</v>
      </c>
      <c r="L160" s="132">
        <v>29994</v>
      </c>
      <c r="M160" s="132">
        <v>61748.81</v>
      </c>
      <c r="N160" s="132">
        <v>181835.81</v>
      </c>
      <c r="O160" s="132">
        <v>63913.57</v>
      </c>
      <c r="P160" s="132">
        <v>57207.46</v>
      </c>
      <c r="Q160" s="40">
        <f t="shared" si="5"/>
        <v>0</v>
      </c>
      <c r="R160" s="132">
        <v>59664</v>
      </c>
      <c r="S160" s="132">
        <v>137614.64000000001</v>
      </c>
      <c r="T160" s="132">
        <v>75669.429999999993</v>
      </c>
      <c r="U160" s="132">
        <v>29670</v>
      </c>
      <c r="V160" s="132">
        <v>0</v>
      </c>
      <c r="W160" s="40">
        <f t="shared" si="6"/>
        <v>0</v>
      </c>
      <c r="X160" s="132">
        <v>112070.43</v>
      </c>
      <c r="Y160" s="40">
        <f t="shared" si="7"/>
        <v>112070.43</v>
      </c>
      <c r="Z160" s="132">
        <v>191931.19</v>
      </c>
      <c r="AA160" s="132">
        <v>257000.43</v>
      </c>
      <c r="AB160" s="132">
        <v>82351.100000000006</v>
      </c>
      <c r="AC160" s="40">
        <f t="shared" si="8"/>
        <v>82351.100000000006</v>
      </c>
      <c r="AD160" s="132">
        <v>0</v>
      </c>
      <c r="AE160" s="132">
        <v>54876.32</v>
      </c>
      <c r="AF160" s="132">
        <v>44221.17</v>
      </c>
      <c r="AG160" s="132">
        <v>0</v>
      </c>
    </row>
    <row r="161" spans="2:33" ht="14.25" customHeight="1">
      <c r="B161" s="24" t="s">
        <v>308</v>
      </c>
      <c r="C161" s="25" t="s">
        <v>309</v>
      </c>
      <c r="D161" s="132">
        <v>289503.21000000002</v>
      </c>
      <c r="E161" s="132">
        <v>0</v>
      </c>
      <c r="F161" s="132">
        <v>284848.37</v>
      </c>
      <c r="G161" s="132">
        <v>0</v>
      </c>
      <c r="H161" s="132">
        <v>284848.37</v>
      </c>
      <c r="I161" s="132">
        <v>0</v>
      </c>
      <c r="J161" s="132">
        <v>341128.86</v>
      </c>
      <c r="K161" s="132">
        <v>51625.65</v>
      </c>
      <c r="L161" s="132">
        <v>259211.48</v>
      </c>
      <c r="M161" s="132">
        <v>0</v>
      </c>
      <c r="N161" s="132">
        <v>264226.33</v>
      </c>
      <c r="O161" s="132">
        <v>0</v>
      </c>
      <c r="P161" s="132">
        <v>320729.53999999998</v>
      </c>
      <c r="Q161" s="40">
        <f t="shared" si="5"/>
        <v>0</v>
      </c>
      <c r="R161" s="132">
        <v>278690.56</v>
      </c>
      <c r="S161" s="132">
        <v>273743.64</v>
      </c>
      <c r="T161" s="132">
        <v>274328.34999999998</v>
      </c>
      <c r="U161" s="132">
        <v>34220.85</v>
      </c>
      <c r="V161" s="132">
        <v>14741.77</v>
      </c>
      <c r="W161" s="40">
        <f t="shared" si="6"/>
        <v>19648.849999999999</v>
      </c>
      <c r="X161" s="132">
        <v>273258.46999999997</v>
      </c>
      <c r="Y161" s="40">
        <f t="shared" si="7"/>
        <v>273258.46999999997</v>
      </c>
      <c r="Z161" s="132">
        <v>337932.33</v>
      </c>
      <c r="AA161" s="132">
        <v>279468.09999999998</v>
      </c>
      <c r="AB161" s="132">
        <v>258686.47</v>
      </c>
      <c r="AC161" s="40">
        <f t="shared" si="8"/>
        <v>258686.47</v>
      </c>
      <c r="AD161" s="132">
        <v>0</v>
      </c>
      <c r="AE161" s="132">
        <v>0</v>
      </c>
      <c r="AF161" s="132">
        <v>5224.46</v>
      </c>
      <c r="AG161" s="132">
        <v>19648.849999999999</v>
      </c>
    </row>
    <row r="162" spans="2:33" ht="14.25" customHeight="1">
      <c r="B162" s="24" t="s">
        <v>310</v>
      </c>
      <c r="C162" s="25" t="s">
        <v>311</v>
      </c>
      <c r="D162" s="132">
        <v>257199.12</v>
      </c>
      <c r="E162" s="132">
        <v>0</v>
      </c>
      <c r="F162" s="132">
        <v>32000</v>
      </c>
      <c r="G162" s="132">
        <v>0</v>
      </c>
      <c r="H162" s="132">
        <v>32000</v>
      </c>
      <c r="I162" s="132">
        <v>0</v>
      </c>
      <c r="J162" s="132">
        <v>292188.34000000003</v>
      </c>
      <c r="K162" s="132">
        <v>34989.22</v>
      </c>
      <c r="L162" s="132">
        <v>25000</v>
      </c>
      <c r="M162" s="132">
        <v>93831.89</v>
      </c>
      <c r="N162" s="132">
        <v>99529.19</v>
      </c>
      <c r="O162" s="132">
        <v>21160.54</v>
      </c>
      <c r="P162" s="132">
        <v>74463.839999999997</v>
      </c>
      <c r="Q162" s="40">
        <f t="shared" si="5"/>
        <v>93831.89</v>
      </c>
      <c r="R162" s="132">
        <v>0</v>
      </c>
      <c r="S162" s="132">
        <v>121805.47</v>
      </c>
      <c r="T162" s="132">
        <v>55341.78</v>
      </c>
      <c r="U162" s="132">
        <v>13143.76</v>
      </c>
      <c r="V162" s="132">
        <v>38143.440000000002</v>
      </c>
      <c r="W162" s="40">
        <f t="shared" si="6"/>
        <v>158630.67000000001</v>
      </c>
      <c r="X162" s="132">
        <v>95591.21</v>
      </c>
      <c r="Y162" s="40">
        <f t="shared" si="7"/>
        <v>95591.21</v>
      </c>
      <c r="Z162" s="132">
        <v>55850.03</v>
      </c>
      <c r="AA162" s="132">
        <v>189147.84</v>
      </c>
      <c r="AB162" s="132">
        <v>231409.21</v>
      </c>
      <c r="AC162" s="40">
        <f t="shared" si="8"/>
        <v>231409.21</v>
      </c>
      <c r="AD162" s="132">
        <v>93831.89</v>
      </c>
      <c r="AE162" s="132">
        <v>0</v>
      </c>
      <c r="AF162" s="132">
        <v>15867.16</v>
      </c>
      <c r="AG162" s="132">
        <v>158630.67000000001</v>
      </c>
    </row>
    <row r="163" spans="2:33" ht="14.25" customHeight="1">
      <c r="B163" s="24" t="s">
        <v>312</v>
      </c>
      <c r="C163" s="25" t="s">
        <v>313</v>
      </c>
      <c r="D163" s="132">
        <v>0</v>
      </c>
      <c r="E163" s="132">
        <v>0</v>
      </c>
      <c r="F163" s="132">
        <v>0</v>
      </c>
      <c r="G163" s="132">
        <v>0</v>
      </c>
      <c r="H163" s="132">
        <v>0</v>
      </c>
      <c r="I163" s="132">
        <v>0</v>
      </c>
      <c r="J163" s="132">
        <v>0</v>
      </c>
      <c r="K163" s="132">
        <v>0</v>
      </c>
      <c r="L163" s="132">
        <v>0</v>
      </c>
      <c r="M163" s="132">
        <v>0</v>
      </c>
      <c r="N163" s="132">
        <v>0</v>
      </c>
      <c r="O163" s="132">
        <v>0</v>
      </c>
      <c r="P163" s="132">
        <v>0</v>
      </c>
      <c r="Q163" s="40">
        <f t="shared" si="5"/>
        <v>0</v>
      </c>
      <c r="R163" s="132">
        <v>0</v>
      </c>
      <c r="S163" s="132">
        <v>0</v>
      </c>
      <c r="T163" s="132">
        <v>0</v>
      </c>
      <c r="U163" s="132">
        <v>0</v>
      </c>
      <c r="V163" s="132">
        <v>0</v>
      </c>
      <c r="W163" s="40">
        <f t="shared" si="6"/>
        <v>0</v>
      </c>
      <c r="X163" s="132">
        <v>0</v>
      </c>
      <c r="Y163" s="40">
        <f t="shared" si="7"/>
        <v>0</v>
      </c>
      <c r="Z163" s="132">
        <v>0</v>
      </c>
      <c r="AA163" s="132">
        <v>0</v>
      </c>
      <c r="AB163" s="132">
        <v>0</v>
      </c>
      <c r="AC163" s="40">
        <f t="shared" si="8"/>
        <v>0</v>
      </c>
      <c r="AD163" s="132">
        <v>0</v>
      </c>
      <c r="AE163" s="132">
        <v>0</v>
      </c>
      <c r="AF163" s="132">
        <v>0</v>
      </c>
      <c r="AG163" s="132">
        <v>0</v>
      </c>
    </row>
    <row r="164" spans="2:33" ht="14.25" customHeight="1">
      <c r="B164" s="24" t="s">
        <v>314</v>
      </c>
      <c r="C164" s="25" t="s">
        <v>315</v>
      </c>
      <c r="D164" s="132">
        <v>53721.78</v>
      </c>
      <c r="E164" s="132">
        <v>0</v>
      </c>
      <c r="F164" s="132">
        <v>120000</v>
      </c>
      <c r="G164" s="132">
        <v>0</v>
      </c>
      <c r="H164" s="132">
        <v>510000</v>
      </c>
      <c r="I164" s="132">
        <v>0</v>
      </c>
      <c r="J164" s="132">
        <v>85538.28</v>
      </c>
      <c r="K164" s="132">
        <v>31816.5</v>
      </c>
      <c r="L164" s="132">
        <v>0</v>
      </c>
      <c r="M164" s="132">
        <v>0</v>
      </c>
      <c r="N164" s="132">
        <v>4477.5200000000004</v>
      </c>
      <c r="O164" s="132">
        <v>85653.15</v>
      </c>
      <c r="P164" s="132">
        <v>85653.15</v>
      </c>
      <c r="Q164" s="40">
        <f t="shared" si="5"/>
        <v>0</v>
      </c>
      <c r="R164" s="132">
        <v>0</v>
      </c>
      <c r="S164" s="132">
        <v>0</v>
      </c>
      <c r="T164" s="132">
        <v>58314.17</v>
      </c>
      <c r="U164" s="132">
        <v>0</v>
      </c>
      <c r="V164" s="132">
        <v>0</v>
      </c>
      <c r="W164" s="40">
        <f t="shared" si="6"/>
        <v>0</v>
      </c>
      <c r="X164" s="132">
        <v>0</v>
      </c>
      <c r="Y164" s="40">
        <f t="shared" si="7"/>
        <v>0</v>
      </c>
      <c r="Z164" s="132">
        <v>55627.97</v>
      </c>
      <c r="AA164" s="132">
        <v>90130.67</v>
      </c>
      <c r="AB164" s="132">
        <v>0</v>
      </c>
      <c r="AC164" s="40">
        <f t="shared" si="8"/>
        <v>0</v>
      </c>
      <c r="AD164" s="132">
        <v>0</v>
      </c>
      <c r="AE164" s="132">
        <v>0</v>
      </c>
      <c r="AF164" s="132">
        <v>4477.5200000000004</v>
      </c>
      <c r="AG164" s="132">
        <v>0</v>
      </c>
    </row>
    <row r="165" spans="2:33" ht="14.25" customHeight="1">
      <c r="B165" s="24" t="s">
        <v>316</v>
      </c>
      <c r="C165" s="25" t="s">
        <v>317</v>
      </c>
      <c r="D165" s="132">
        <v>0</v>
      </c>
      <c r="E165" s="132">
        <v>0</v>
      </c>
      <c r="F165" s="132">
        <v>0</v>
      </c>
      <c r="G165" s="132">
        <v>0</v>
      </c>
      <c r="H165" s="132">
        <v>0</v>
      </c>
      <c r="I165" s="132">
        <v>0</v>
      </c>
      <c r="J165" s="132">
        <v>0</v>
      </c>
      <c r="K165" s="132">
        <v>0</v>
      </c>
      <c r="L165" s="132">
        <v>0</v>
      </c>
      <c r="M165" s="132">
        <v>0</v>
      </c>
      <c r="N165" s="132">
        <v>0</v>
      </c>
      <c r="O165" s="132">
        <v>0</v>
      </c>
      <c r="P165" s="132">
        <v>0</v>
      </c>
      <c r="Q165" s="40">
        <f t="shared" si="5"/>
        <v>0</v>
      </c>
      <c r="R165" s="132">
        <v>0</v>
      </c>
      <c r="S165" s="132">
        <v>0</v>
      </c>
      <c r="T165" s="132">
        <v>0</v>
      </c>
      <c r="U165" s="132">
        <v>0</v>
      </c>
      <c r="V165" s="132">
        <v>0</v>
      </c>
      <c r="W165" s="40">
        <f t="shared" si="6"/>
        <v>0</v>
      </c>
      <c r="X165" s="132">
        <v>0</v>
      </c>
      <c r="Y165" s="40">
        <f t="shared" si="7"/>
        <v>0</v>
      </c>
      <c r="Z165" s="132">
        <v>0</v>
      </c>
      <c r="AA165" s="132">
        <v>0</v>
      </c>
      <c r="AB165" s="132">
        <v>0</v>
      </c>
      <c r="AC165" s="40">
        <f t="shared" si="8"/>
        <v>0</v>
      </c>
      <c r="AD165" s="132">
        <v>0</v>
      </c>
      <c r="AE165" s="132">
        <v>0</v>
      </c>
      <c r="AF165" s="132">
        <v>0</v>
      </c>
      <c r="AG165" s="132">
        <v>0</v>
      </c>
    </row>
    <row r="166" spans="2:33" ht="14.25" customHeight="1">
      <c r="B166" s="24" t="s">
        <v>318</v>
      </c>
      <c r="C166" s="25" t="s">
        <v>319</v>
      </c>
      <c r="D166" s="132">
        <v>12500</v>
      </c>
      <c r="E166" s="132">
        <v>0</v>
      </c>
      <c r="F166" s="132">
        <v>12500</v>
      </c>
      <c r="G166" s="132">
        <v>0</v>
      </c>
      <c r="H166" s="132">
        <v>12500</v>
      </c>
      <c r="I166" s="132">
        <v>0</v>
      </c>
      <c r="J166" s="132">
        <v>14662.45</v>
      </c>
      <c r="K166" s="132">
        <v>2162.4499999999998</v>
      </c>
      <c r="L166" s="132">
        <v>3298.96</v>
      </c>
      <c r="M166" s="132">
        <v>0</v>
      </c>
      <c r="N166" s="132">
        <v>2014.76</v>
      </c>
      <c r="O166" s="132">
        <v>0</v>
      </c>
      <c r="P166" s="132">
        <v>6749.52</v>
      </c>
      <c r="Q166" s="40">
        <f t="shared" si="5"/>
        <v>0</v>
      </c>
      <c r="R166" s="132">
        <v>3957.94</v>
      </c>
      <c r="S166" s="132">
        <v>2014.76</v>
      </c>
      <c r="T166" s="132">
        <v>4587.07</v>
      </c>
      <c r="U166" s="132">
        <v>658.98</v>
      </c>
      <c r="V166" s="132">
        <v>0</v>
      </c>
      <c r="W166" s="40">
        <f t="shared" si="6"/>
        <v>1526.68</v>
      </c>
      <c r="X166" s="132">
        <v>8685.32</v>
      </c>
      <c r="Y166" s="40">
        <f t="shared" si="7"/>
        <v>8685.32</v>
      </c>
      <c r="Z166" s="132">
        <v>8474.31</v>
      </c>
      <c r="AA166" s="132">
        <v>2014.93</v>
      </c>
      <c r="AB166" s="132">
        <v>9553.01</v>
      </c>
      <c r="AC166" s="40">
        <f t="shared" si="8"/>
        <v>9553.01</v>
      </c>
      <c r="AD166" s="132">
        <v>0</v>
      </c>
      <c r="AE166" s="132">
        <v>0</v>
      </c>
      <c r="AF166" s="132">
        <v>0</v>
      </c>
      <c r="AG166" s="132">
        <v>1526.68</v>
      </c>
    </row>
    <row r="167" spans="2:33" ht="14.25" customHeight="1">
      <c r="B167" s="26" t="s">
        <v>320</v>
      </c>
      <c r="C167" s="27" t="s">
        <v>321</v>
      </c>
      <c r="D167" s="132">
        <v>700146.81</v>
      </c>
      <c r="E167" s="132">
        <v>0</v>
      </c>
      <c r="F167" s="132">
        <v>481694.75</v>
      </c>
      <c r="G167" s="132">
        <v>0</v>
      </c>
      <c r="H167" s="132">
        <v>871694.75</v>
      </c>
      <c r="I167" s="132">
        <v>0</v>
      </c>
      <c r="J167" s="132">
        <v>846499.83</v>
      </c>
      <c r="K167" s="132">
        <v>146353.01999999999</v>
      </c>
      <c r="L167" s="132">
        <v>317504.44</v>
      </c>
      <c r="M167" s="132">
        <v>155580.70000000001</v>
      </c>
      <c r="N167" s="132">
        <v>552083.61</v>
      </c>
      <c r="O167" s="132">
        <v>170727.26</v>
      </c>
      <c r="P167" s="132">
        <v>544803.51</v>
      </c>
      <c r="Q167" s="40">
        <f t="shared" si="5"/>
        <v>93831.89</v>
      </c>
      <c r="R167" s="132">
        <v>342312.5</v>
      </c>
      <c r="S167" s="132">
        <v>535178.51</v>
      </c>
      <c r="T167" s="132">
        <v>468240.8</v>
      </c>
      <c r="U167" s="132">
        <v>77693.59</v>
      </c>
      <c r="V167" s="132">
        <v>52885.21</v>
      </c>
      <c r="W167" s="40">
        <f t="shared" si="6"/>
        <v>179806.2</v>
      </c>
      <c r="X167" s="132">
        <v>489605.43</v>
      </c>
      <c r="Y167" s="40">
        <f t="shared" si="7"/>
        <v>489605.43</v>
      </c>
      <c r="Z167" s="132">
        <v>649815.82999999996</v>
      </c>
      <c r="AA167" s="132">
        <v>817761.97</v>
      </c>
      <c r="AB167" s="132">
        <v>581999.79</v>
      </c>
      <c r="AC167" s="40">
        <f t="shared" si="8"/>
        <v>581999.79</v>
      </c>
      <c r="AD167" s="132">
        <v>93831.89</v>
      </c>
      <c r="AE167" s="132">
        <v>54876.32</v>
      </c>
      <c r="AF167" s="132">
        <v>69790.31</v>
      </c>
      <c r="AG167" s="132">
        <v>179806.2</v>
      </c>
    </row>
    <row r="168" spans="2:33" ht="14.25" customHeight="1">
      <c r="B168" s="24" t="s">
        <v>322</v>
      </c>
      <c r="C168" s="25" t="s">
        <v>323</v>
      </c>
      <c r="D168" s="132">
        <v>0</v>
      </c>
      <c r="E168" s="132">
        <v>0</v>
      </c>
      <c r="F168" s="132">
        <v>0</v>
      </c>
      <c r="G168" s="132">
        <v>0</v>
      </c>
      <c r="H168" s="132">
        <v>0</v>
      </c>
      <c r="I168" s="132">
        <v>0</v>
      </c>
      <c r="J168" s="132">
        <v>0</v>
      </c>
      <c r="K168" s="132">
        <v>0</v>
      </c>
      <c r="L168" s="132">
        <v>0</v>
      </c>
      <c r="M168" s="132">
        <v>0</v>
      </c>
      <c r="N168" s="132">
        <v>0</v>
      </c>
      <c r="O168" s="132">
        <v>0</v>
      </c>
      <c r="P168" s="132">
        <v>0</v>
      </c>
      <c r="Q168" s="40">
        <f t="shared" si="5"/>
        <v>0</v>
      </c>
      <c r="R168" s="132">
        <v>0</v>
      </c>
      <c r="S168" s="132">
        <v>0</v>
      </c>
      <c r="T168" s="132">
        <v>0</v>
      </c>
      <c r="U168" s="132">
        <v>0</v>
      </c>
      <c r="V168" s="132">
        <v>0</v>
      </c>
      <c r="W168" s="40">
        <f t="shared" si="6"/>
        <v>0</v>
      </c>
      <c r="X168" s="132">
        <v>0</v>
      </c>
      <c r="Y168" s="40">
        <f t="shared" si="7"/>
        <v>0</v>
      </c>
      <c r="Z168" s="132">
        <v>0</v>
      </c>
      <c r="AA168" s="132">
        <v>0</v>
      </c>
      <c r="AB168" s="132">
        <v>0</v>
      </c>
      <c r="AC168" s="40">
        <f t="shared" si="8"/>
        <v>0</v>
      </c>
      <c r="AD168" s="132">
        <v>0</v>
      </c>
      <c r="AE168" s="132">
        <v>0</v>
      </c>
      <c r="AF168" s="132">
        <v>0</v>
      </c>
      <c r="AG168" s="132">
        <v>0</v>
      </c>
    </row>
    <row r="169" spans="2:33" ht="14.25" customHeight="1">
      <c r="B169" s="24" t="s">
        <v>324</v>
      </c>
      <c r="C169" s="25" t="s">
        <v>325</v>
      </c>
      <c r="D169" s="132">
        <v>0</v>
      </c>
      <c r="E169" s="132">
        <v>0</v>
      </c>
      <c r="F169" s="132">
        <v>0</v>
      </c>
      <c r="G169" s="132">
        <v>0</v>
      </c>
      <c r="H169" s="132">
        <v>0</v>
      </c>
      <c r="I169" s="132">
        <v>0</v>
      </c>
      <c r="J169" s="132">
        <v>0</v>
      </c>
      <c r="K169" s="132">
        <v>0</v>
      </c>
      <c r="L169" s="132">
        <v>0</v>
      </c>
      <c r="M169" s="132">
        <v>0</v>
      </c>
      <c r="N169" s="132">
        <v>0</v>
      </c>
      <c r="O169" s="132">
        <v>0</v>
      </c>
      <c r="P169" s="132">
        <v>0</v>
      </c>
      <c r="Q169" s="40">
        <f t="shared" si="5"/>
        <v>0</v>
      </c>
      <c r="R169" s="132">
        <v>0</v>
      </c>
      <c r="S169" s="132">
        <v>0</v>
      </c>
      <c r="T169" s="132">
        <v>0</v>
      </c>
      <c r="U169" s="132">
        <v>0</v>
      </c>
      <c r="V169" s="132">
        <v>0</v>
      </c>
      <c r="W169" s="40">
        <f t="shared" si="6"/>
        <v>0</v>
      </c>
      <c r="X169" s="132">
        <v>0</v>
      </c>
      <c r="Y169" s="40">
        <f t="shared" si="7"/>
        <v>0</v>
      </c>
      <c r="Z169" s="132">
        <v>0</v>
      </c>
      <c r="AA169" s="132">
        <v>0</v>
      </c>
      <c r="AB169" s="132">
        <v>0</v>
      </c>
      <c r="AC169" s="40">
        <f t="shared" si="8"/>
        <v>0</v>
      </c>
      <c r="AD169" s="132">
        <v>0</v>
      </c>
      <c r="AE169" s="132">
        <v>0</v>
      </c>
      <c r="AF169" s="132">
        <v>0</v>
      </c>
      <c r="AG169" s="132">
        <v>0</v>
      </c>
    </row>
    <row r="170" spans="2:33" ht="14.25" customHeight="1">
      <c r="B170" s="24" t="s">
        <v>326</v>
      </c>
      <c r="C170" s="25" t="s">
        <v>327</v>
      </c>
      <c r="D170" s="132">
        <v>0</v>
      </c>
      <c r="E170" s="132">
        <v>0</v>
      </c>
      <c r="F170" s="132">
        <v>0</v>
      </c>
      <c r="G170" s="132">
        <v>0</v>
      </c>
      <c r="H170" s="132">
        <v>0</v>
      </c>
      <c r="I170" s="132">
        <v>0</v>
      </c>
      <c r="J170" s="132">
        <v>0</v>
      </c>
      <c r="K170" s="132">
        <v>0</v>
      </c>
      <c r="L170" s="132">
        <v>0</v>
      </c>
      <c r="M170" s="132">
        <v>0</v>
      </c>
      <c r="N170" s="132">
        <v>0</v>
      </c>
      <c r="O170" s="132">
        <v>0</v>
      </c>
      <c r="P170" s="132">
        <v>0</v>
      </c>
      <c r="Q170" s="40">
        <f t="shared" si="5"/>
        <v>0</v>
      </c>
      <c r="R170" s="132">
        <v>0</v>
      </c>
      <c r="S170" s="132">
        <v>0</v>
      </c>
      <c r="T170" s="132">
        <v>0</v>
      </c>
      <c r="U170" s="132">
        <v>0</v>
      </c>
      <c r="V170" s="132">
        <v>0</v>
      </c>
      <c r="W170" s="40">
        <f t="shared" si="6"/>
        <v>0</v>
      </c>
      <c r="X170" s="132">
        <v>0</v>
      </c>
      <c r="Y170" s="40">
        <f t="shared" si="7"/>
        <v>0</v>
      </c>
      <c r="Z170" s="132">
        <v>0</v>
      </c>
      <c r="AA170" s="132">
        <v>0</v>
      </c>
      <c r="AB170" s="132">
        <v>0</v>
      </c>
      <c r="AC170" s="40">
        <f t="shared" si="8"/>
        <v>0</v>
      </c>
      <c r="AD170" s="132">
        <v>0</v>
      </c>
      <c r="AE170" s="132">
        <v>0</v>
      </c>
      <c r="AF170" s="132">
        <v>0</v>
      </c>
      <c r="AG170" s="132">
        <v>0</v>
      </c>
    </row>
    <row r="171" spans="2:33" ht="14.25" customHeight="1">
      <c r="B171" s="24" t="s">
        <v>328</v>
      </c>
      <c r="C171" s="25" t="s">
        <v>329</v>
      </c>
      <c r="D171" s="132">
        <v>0</v>
      </c>
      <c r="E171" s="132">
        <v>0</v>
      </c>
      <c r="F171" s="132">
        <v>0</v>
      </c>
      <c r="G171" s="132">
        <v>0</v>
      </c>
      <c r="H171" s="132">
        <v>0</v>
      </c>
      <c r="I171" s="132">
        <v>0</v>
      </c>
      <c r="J171" s="132">
        <v>0</v>
      </c>
      <c r="K171" s="132">
        <v>0</v>
      </c>
      <c r="L171" s="132">
        <v>0</v>
      </c>
      <c r="M171" s="132">
        <v>0</v>
      </c>
      <c r="N171" s="132">
        <v>0</v>
      </c>
      <c r="O171" s="132">
        <v>0</v>
      </c>
      <c r="P171" s="132">
        <v>0</v>
      </c>
      <c r="Q171" s="40">
        <f t="shared" si="5"/>
        <v>0</v>
      </c>
      <c r="R171" s="132">
        <v>0</v>
      </c>
      <c r="S171" s="132">
        <v>0</v>
      </c>
      <c r="T171" s="132">
        <v>0</v>
      </c>
      <c r="U171" s="132">
        <v>0</v>
      </c>
      <c r="V171" s="132">
        <v>0</v>
      </c>
      <c r="W171" s="40">
        <f t="shared" si="6"/>
        <v>0</v>
      </c>
      <c r="X171" s="132">
        <v>0</v>
      </c>
      <c r="Y171" s="40">
        <f t="shared" si="7"/>
        <v>0</v>
      </c>
      <c r="Z171" s="132">
        <v>0</v>
      </c>
      <c r="AA171" s="132">
        <v>0</v>
      </c>
      <c r="AB171" s="132">
        <v>0</v>
      </c>
      <c r="AC171" s="40">
        <f t="shared" si="8"/>
        <v>0</v>
      </c>
      <c r="AD171" s="132">
        <v>0</v>
      </c>
      <c r="AE171" s="132">
        <v>0</v>
      </c>
      <c r="AF171" s="132">
        <v>0</v>
      </c>
      <c r="AG171" s="132">
        <v>0</v>
      </c>
    </row>
    <row r="172" spans="2:33" ht="14.25" customHeight="1">
      <c r="B172" s="24" t="s">
        <v>330</v>
      </c>
      <c r="C172" s="25" t="s">
        <v>331</v>
      </c>
      <c r="D172" s="132">
        <v>151455.23000000001</v>
      </c>
      <c r="E172" s="132">
        <v>0</v>
      </c>
      <c r="F172" s="132">
        <v>96379.43</v>
      </c>
      <c r="G172" s="132">
        <v>0</v>
      </c>
      <c r="H172" s="132">
        <v>96379.43</v>
      </c>
      <c r="I172" s="132">
        <v>0</v>
      </c>
      <c r="J172" s="132">
        <v>169956.75</v>
      </c>
      <c r="K172" s="132">
        <v>18501.52</v>
      </c>
      <c r="L172" s="132">
        <v>109276.39</v>
      </c>
      <c r="M172" s="132">
        <v>40073.440000000002</v>
      </c>
      <c r="N172" s="132">
        <v>150282.9</v>
      </c>
      <c r="O172" s="132">
        <v>2366.8000000000002</v>
      </c>
      <c r="P172" s="132">
        <v>51987.3</v>
      </c>
      <c r="Q172" s="40">
        <f t="shared" si="5"/>
        <v>59995.87</v>
      </c>
      <c r="R172" s="132">
        <v>94112.5</v>
      </c>
      <c r="S172" s="132">
        <v>88422.88</v>
      </c>
      <c r="T172" s="132">
        <v>115628.69</v>
      </c>
      <c r="U172" s="132">
        <v>5119</v>
      </c>
      <c r="V172" s="132">
        <v>20282.89</v>
      </c>
      <c r="W172" s="40">
        <f t="shared" si="6"/>
        <v>16787.849999999999</v>
      </c>
      <c r="X172" s="132">
        <v>142640.01</v>
      </c>
      <c r="Y172" s="40">
        <f t="shared" si="7"/>
        <v>142640.01</v>
      </c>
      <c r="Z172" s="132">
        <v>214595.86</v>
      </c>
      <c r="AA172" s="132">
        <v>182962.52</v>
      </c>
      <c r="AB172" s="132">
        <v>154003.85999999999</v>
      </c>
      <c r="AC172" s="40">
        <f t="shared" si="8"/>
        <v>154003.85999999999</v>
      </c>
      <c r="AD172" s="132">
        <v>59995.87</v>
      </c>
      <c r="AE172" s="132">
        <v>55075.8</v>
      </c>
      <c r="AF172" s="132">
        <v>82142.91</v>
      </c>
      <c r="AG172" s="132">
        <v>16787.849999999999</v>
      </c>
    </row>
    <row r="173" spans="2:33" ht="14.25" customHeight="1">
      <c r="B173" s="26" t="s">
        <v>332</v>
      </c>
      <c r="C173" s="27" t="s">
        <v>333</v>
      </c>
      <c r="D173" s="132">
        <v>151455.23000000001</v>
      </c>
      <c r="E173" s="132">
        <v>0</v>
      </c>
      <c r="F173" s="132">
        <v>96379.43</v>
      </c>
      <c r="G173" s="132">
        <v>0</v>
      </c>
      <c r="H173" s="132">
        <v>96379.43</v>
      </c>
      <c r="I173" s="132">
        <v>0</v>
      </c>
      <c r="J173" s="132">
        <v>169956.75</v>
      </c>
      <c r="K173" s="132">
        <v>18501.52</v>
      </c>
      <c r="L173" s="132">
        <v>109276.39</v>
      </c>
      <c r="M173" s="132">
        <v>40073.440000000002</v>
      </c>
      <c r="N173" s="132">
        <v>150282.9</v>
      </c>
      <c r="O173" s="132">
        <v>2366.8000000000002</v>
      </c>
      <c r="P173" s="132">
        <v>51987.3</v>
      </c>
      <c r="Q173" s="40">
        <f t="shared" si="5"/>
        <v>59995.87</v>
      </c>
      <c r="R173" s="132">
        <v>94112.5</v>
      </c>
      <c r="S173" s="132">
        <v>88422.88</v>
      </c>
      <c r="T173" s="132">
        <v>115628.69</v>
      </c>
      <c r="U173" s="132">
        <v>5119</v>
      </c>
      <c r="V173" s="132">
        <v>20282.89</v>
      </c>
      <c r="W173" s="40">
        <f t="shared" si="6"/>
        <v>16787.849999999999</v>
      </c>
      <c r="X173" s="132">
        <v>142640.01</v>
      </c>
      <c r="Y173" s="40">
        <f t="shared" si="7"/>
        <v>142640.01</v>
      </c>
      <c r="Z173" s="132">
        <v>214595.86</v>
      </c>
      <c r="AA173" s="132">
        <v>182962.52</v>
      </c>
      <c r="AB173" s="132">
        <v>154003.85999999999</v>
      </c>
      <c r="AC173" s="40">
        <f t="shared" si="8"/>
        <v>154003.85999999999</v>
      </c>
      <c r="AD173" s="132">
        <v>59995.87</v>
      </c>
      <c r="AE173" s="132">
        <v>55075.8</v>
      </c>
      <c r="AF173" s="132">
        <v>82142.91</v>
      </c>
      <c r="AG173" s="132">
        <v>16787.849999999999</v>
      </c>
    </row>
    <row r="174" spans="2:33" ht="14.25" customHeight="1">
      <c r="B174" s="28">
        <v>1101</v>
      </c>
      <c r="C174" s="25" t="s">
        <v>334</v>
      </c>
      <c r="D174" s="132">
        <v>5000</v>
      </c>
      <c r="E174" s="132">
        <v>0</v>
      </c>
      <c r="F174" s="132">
        <v>5000</v>
      </c>
      <c r="G174" s="132">
        <v>0</v>
      </c>
      <c r="H174" s="132">
        <v>5000</v>
      </c>
      <c r="I174" s="132">
        <v>0</v>
      </c>
      <c r="J174" s="132">
        <v>10000</v>
      </c>
      <c r="K174" s="132">
        <v>5000</v>
      </c>
      <c r="L174" s="132">
        <v>3100</v>
      </c>
      <c r="M174" s="132">
        <v>0</v>
      </c>
      <c r="N174" s="132">
        <v>4993.8500000000004</v>
      </c>
      <c r="O174" s="132">
        <v>0</v>
      </c>
      <c r="P174" s="132">
        <v>5000</v>
      </c>
      <c r="Q174" s="40">
        <f t="shared" si="5"/>
        <v>0</v>
      </c>
      <c r="R174" s="132">
        <v>0</v>
      </c>
      <c r="S174" s="132">
        <v>3100</v>
      </c>
      <c r="T174" s="132">
        <v>4993.8500000000004</v>
      </c>
      <c r="U174" s="132">
        <v>0</v>
      </c>
      <c r="V174" s="132">
        <v>3100</v>
      </c>
      <c r="W174" s="40">
        <f t="shared" si="6"/>
        <v>0</v>
      </c>
      <c r="X174" s="132">
        <v>3100</v>
      </c>
      <c r="Y174" s="40">
        <f t="shared" si="7"/>
        <v>3100</v>
      </c>
      <c r="Z174" s="132">
        <v>3100</v>
      </c>
      <c r="AA174" s="132">
        <v>8093.85</v>
      </c>
      <c r="AB174" s="132">
        <v>3100</v>
      </c>
      <c r="AC174" s="40">
        <f t="shared" si="8"/>
        <v>3100</v>
      </c>
      <c r="AD174" s="132">
        <v>0</v>
      </c>
      <c r="AE174" s="132">
        <v>0</v>
      </c>
      <c r="AF174" s="132">
        <v>4993.8500000000004</v>
      </c>
      <c r="AG174" s="132">
        <v>0</v>
      </c>
    </row>
    <row r="175" spans="2:33" ht="14.25" customHeight="1">
      <c r="B175" s="28">
        <v>1102</v>
      </c>
      <c r="C175" s="25" t="s">
        <v>335</v>
      </c>
      <c r="D175" s="132">
        <v>0</v>
      </c>
      <c r="E175" s="132">
        <v>0</v>
      </c>
      <c r="F175" s="132">
        <v>0</v>
      </c>
      <c r="G175" s="132">
        <v>0</v>
      </c>
      <c r="H175" s="132">
        <v>0</v>
      </c>
      <c r="I175" s="132">
        <v>0</v>
      </c>
      <c r="J175" s="132">
        <v>0</v>
      </c>
      <c r="K175" s="132">
        <v>0</v>
      </c>
      <c r="L175" s="132">
        <v>0</v>
      </c>
      <c r="M175" s="132">
        <v>0</v>
      </c>
      <c r="N175" s="132">
        <v>0</v>
      </c>
      <c r="O175" s="132">
        <v>0</v>
      </c>
      <c r="P175" s="132">
        <v>0</v>
      </c>
      <c r="Q175" s="40">
        <f t="shared" si="5"/>
        <v>0</v>
      </c>
      <c r="R175" s="132">
        <v>0</v>
      </c>
      <c r="S175" s="132">
        <v>0</v>
      </c>
      <c r="T175" s="132">
        <v>0</v>
      </c>
      <c r="U175" s="132">
        <v>0</v>
      </c>
      <c r="V175" s="132">
        <v>0</v>
      </c>
      <c r="W175" s="40">
        <f t="shared" si="6"/>
        <v>0</v>
      </c>
      <c r="X175" s="132">
        <v>0</v>
      </c>
      <c r="Y175" s="40">
        <f t="shared" si="7"/>
        <v>0</v>
      </c>
      <c r="Z175" s="132">
        <v>0</v>
      </c>
      <c r="AA175" s="132">
        <v>0</v>
      </c>
      <c r="AB175" s="132">
        <v>0</v>
      </c>
      <c r="AC175" s="40">
        <f t="shared" si="8"/>
        <v>0</v>
      </c>
      <c r="AD175" s="132">
        <v>0</v>
      </c>
      <c r="AE175" s="132">
        <v>0</v>
      </c>
      <c r="AF175" s="132">
        <v>0</v>
      </c>
      <c r="AG175" s="132">
        <v>0</v>
      </c>
    </row>
    <row r="176" spans="2:33" ht="14.25" customHeight="1">
      <c r="B176" s="26" t="s">
        <v>336</v>
      </c>
      <c r="C176" s="27" t="s">
        <v>337</v>
      </c>
      <c r="D176" s="132">
        <v>5000</v>
      </c>
      <c r="E176" s="132">
        <v>0</v>
      </c>
      <c r="F176" s="132">
        <v>5000</v>
      </c>
      <c r="G176" s="132">
        <v>0</v>
      </c>
      <c r="H176" s="132">
        <v>5000</v>
      </c>
      <c r="I176" s="132">
        <v>0</v>
      </c>
      <c r="J176" s="132">
        <v>10000</v>
      </c>
      <c r="K176" s="132">
        <v>5000</v>
      </c>
      <c r="L176" s="132">
        <v>3100</v>
      </c>
      <c r="M176" s="132">
        <v>0</v>
      </c>
      <c r="N176" s="132">
        <v>4993.8500000000004</v>
      </c>
      <c r="O176" s="132">
        <v>0</v>
      </c>
      <c r="P176" s="132">
        <v>5000</v>
      </c>
      <c r="Q176" s="40">
        <f t="shared" si="5"/>
        <v>0</v>
      </c>
      <c r="R176" s="132">
        <v>0</v>
      </c>
      <c r="S176" s="132">
        <v>3100</v>
      </c>
      <c r="T176" s="132">
        <v>4993.8500000000004</v>
      </c>
      <c r="U176" s="132">
        <v>0</v>
      </c>
      <c r="V176" s="132">
        <v>3100</v>
      </c>
      <c r="W176" s="40">
        <f t="shared" si="6"/>
        <v>0</v>
      </c>
      <c r="X176" s="132">
        <v>3100</v>
      </c>
      <c r="Y176" s="40">
        <f t="shared" si="7"/>
        <v>3100</v>
      </c>
      <c r="Z176" s="132">
        <v>3100</v>
      </c>
      <c r="AA176" s="132">
        <v>8093.85</v>
      </c>
      <c r="AB176" s="132">
        <v>3100</v>
      </c>
      <c r="AC176" s="40">
        <f t="shared" si="8"/>
        <v>3100</v>
      </c>
      <c r="AD176" s="132">
        <v>0</v>
      </c>
      <c r="AE176" s="132">
        <v>0</v>
      </c>
      <c r="AF176" s="132">
        <v>4993.8500000000004</v>
      </c>
      <c r="AG176" s="132">
        <v>0</v>
      </c>
    </row>
    <row r="177" spans="2:33" ht="14.25" customHeight="1">
      <c r="B177" s="24" t="s">
        <v>338</v>
      </c>
      <c r="C177" s="25" t="s">
        <v>339</v>
      </c>
      <c r="D177" s="132">
        <v>129573.67</v>
      </c>
      <c r="E177" s="132">
        <v>0</v>
      </c>
      <c r="F177" s="132">
        <v>104181.17</v>
      </c>
      <c r="G177" s="132">
        <v>0</v>
      </c>
      <c r="H177" s="132">
        <v>104181.17</v>
      </c>
      <c r="I177" s="132">
        <v>0</v>
      </c>
      <c r="J177" s="132">
        <v>143869.01</v>
      </c>
      <c r="K177" s="132">
        <v>14295.34</v>
      </c>
      <c r="L177" s="132">
        <v>84247.98</v>
      </c>
      <c r="M177" s="132">
        <v>0</v>
      </c>
      <c r="N177" s="132">
        <v>82639.53</v>
      </c>
      <c r="O177" s="132">
        <v>0</v>
      </c>
      <c r="P177" s="132">
        <v>59090.95</v>
      </c>
      <c r="Q177" s="40">
        <f t="shared" si="5"/>
        <v>0</v>
      </c>
      <c r="R177" s="132">
        <v>83021.399999999994</v>
      </c>
      <c r="S177" s="132">
        <v>84738.42</v>
      </c>
      <c r="T177" s="132">
        <v>48507.97</v>
      </c>
      <c r="U177" s="132">
        <v>8310.23</v>
      </c>
      <c r="V177" s="132">
        <v>5811.25</v>
      </c>
      <c r="W177" s="40">
        <f t="shared" si="6"/>
        <v>6174</v>
      </c>
      <c r="X177" s="132">
        <v>65469.78</v>
      </c>
      <c r="Y177" s="40">
        <f t="shared" si="7"/>
        <v>65469.78</v>
      </c>
      <c r="Z177" s="132">
        <v>93003.3</v>
      </c>
      <c r="AA177" s="132">
        <v>93681.54</v>
      </c>
      <c r="AB177" s="132">
        <v>63333.55</v>
      </c>
      <c r="AC177" s="40">
        <f t="shared" si="8"/>
        <v>63333.55</v>
      </c>
      <c r="AD177" s="132">
        <v>0</v>
      </c>
      <c r="AE177" s="132">
        <v>25392.5</v>
      </c>
      <c r="AF177" s="132">
        <v>3712.36</v>
      </c>
      <c r="AG177" s="132">
        <v>6174</v>
      </c>
    </row>
    <row r="178" spans="2:33" ht="14.25" customHeight="1">
      <c r="B178" s="24" t="s">
        <v>340</v>
      </c>
      <c r="C178" s="25" t="s">
        <v>341</v>
      </c>
      <c r="D178" s="132">
        <v>277712.38</v>
      </c>
      <c r="E178" s="132">
        <v>0</v>
      </c>
      <c r="F178" s="132">
        <v>277712.38</v>
      </c>
      <c r="G178" s="132">
        <v>0</v>
      </c>
      <c r="H178" s="132">
        <v>277712.38</v>
      </c>
      <c r="I178" s="132">
        <v>0</v>
      </c>
      <c r="J178" s="132">
        <v>406575.61</v>
      </c>
      <c r="K178" s="132">
        <v>128863.23</v>
      </c>
      <c r="L178" s="132">
        <v>292714.56</v>
      </c>
      <c r="M178" s="132">
        <v>0</v>
      </c>
      <c r="N178" s="132">
        <v>314026.96000000002</v>
      </c>
      <c r="O178" s="132">
        <v>0</v>
      </c>
      <c r="P178" s="132">
        <v>339002.09</v>
      </c>
      <c r="Q178" s="40">
        <f t="shared" si="5"/>
        <v>11910.08</v>
      </c>
      <c r="R178" s="132">
        <v>262251.55</v>
      </c>
      <c r="S178" s="132">
        <v>313636.27</v>
      </c>
      <c r="T178" s="132">
        <v>293393.61</v>
      </c>
      <c r="U178" s="132">
        <v>52401.05</v>
      </c>
      <c r="V178" s="132">
        <v>82864.06</v>
      </c>
      <c r="W178" s="40">
        <f t="shared" si="6"/>
        <v>46712.84</v>
      </c>
      <c r="X178" s="132">
        <v>211249.29</v>
      </c>
      <c r="Y178" s="40">
        <f t="shared" si="7"/>
        <v>211249.29</v>
      </c>
      <c r="Z178" s="132">
        <v>348960.32</v>
      </c>
      <c r="AA178" s="132">
        <v>414276.67</v>
      </c>
      <c r="AB178" s="132">
        <v>205561.08</v>
      </c>
      <c r="AC178" s="40">
        <f t="shared" si="8"/>
        <v>205561.08</v>
      </c>
      <c r="AD178" s="132">
        <v>11910.08</v>
      </c>
      <c r="AE178" s="132">
        <v>0</v>
      </c>
      <c r="AF178" s="132">
        <v>83254.75</v>
      </c>
      <c r="AG178" s="132">
        <v>46712.84</v>
      </c>
    </row>
    <row r="179" spans="2:33" ht="14.25" customHeight="1">
      <c r="B179" s="24" t="s">
        <v>342</v>
      </c>
      <c r="C179" s="25" t="s">
        <v>343</v>
      </c>
      <c r="D179" s="132">
        <v>135486</v>
      </c>
      <c r="E179" s="132">
        <v>0</v>
      </c>
      <c r="F179" s="132">
        <v>135486</v>
      </c>
      <c r="G179" s="132">
        <v>0</v>
      </c>
      <c r="H179" s="132">
        <v>135486</v>
      </c>
      <c r="I179" s="132">
        <v>0</v>
      </c>
      <c r="J179" s="132">
        <v>161301.17000000001</v>
      </c>
      <c r="K179" s="132">
        <v>25815.17</v>
      </c>
      <c r="L179" s="132">
        <v>104100.06</v>
      </c>
      <c r="M179" s="132">
        <v>0</v>
      </c>
      <c r="N179" s="132">
        <v>133451.81</v>
      </c>
      <c r="O179" s="132">
        <v>0</v>
      </c>
      <c r="P179" s="132">
        <v>91114.41</v>
      </c>
      <c r="Q179" s="40">
        <f t="shared" si="5"/>
        <v>0</v>
      </c>
      <c r="R179" s="132">
        <v>94970.03</v>
      </c>
      <c r="S179" s="132">
        <v>131089.07999999999</v>
      </c>
      <c r="T179" s="132">
        <v>91305.73</v>
      </c>
      <c r="U179" s="132">
        <v>14513.73</v>
      </c>
      <c r="V179" s="132">
        <v>23643.759999999998</v>
      </c>
      <c r="W179" s="40">
        <f t="shared" si="6"/>
        <v>19485.36</v>
      </c>
      <c r="X179" s="132">
        <v>114248.84</v>
      </c>
      <c r="Y179" s="40">
        <f t="shared" si="7"/>
        <v>114248.84</v>
      </c>
      <c r="Z179" s="132">
        <v>121695.43</v>
      </c>
      <c r="AA179" s="132">
        <v>158445.57</v>
      </c>
      <c r="AB179" s="132">
        <v>119220.47</v>
      </c>
      <c r="AC179" s="40">
        <f t="shared" si="8"/>
        <v>119220.47</v>
      </c>
      <c r="AD179" s="132">
        <v>0</v>
      </c>
      <c r="AE179" s="132">
        <v>0</v>
      </c>
      <c r="AF179" s="132">
        <v>26006.49</v>
      </c>
      <c r="AG179" s="132">
        <v>19485.36</v>
      </c>
    </row>
    <row r="180" spans="2:33" ht="14.25" customHeight="1">
      <c r="B180" s="24" t="s">
        <v>344</v>
      </c>
      <c r="C180" s="25" t="s">
        <v>345</v>
      </c>
      <c r="D180" s="132">
        <v>90447.84</v>
      </c>
      <c r="E180" s="132">
        <v>0</v>
      </c>
      <c r="F180" s="132">
        <v>90447.84</v>
      </c>
      <c r="G180" s="132">
        <v>0</v>
      </c>
      <c r="H180" s="132">
        <v>90447.84</v>
      </c>
      <c r="I180" s="132">
        <v>0</v>
      </c>
      <c r="J180" s="132">
        <v>126834.94</v>
      </c>
      <c r="K180" s="132">
        <v>36387.1</v>
      </c>
      <c r="L180" s="132">
        <v>23050</v>
      </c>
      <c r="M180" s="132">
        <v>0</v>
      </c>
      <c r="N180" s="132">
        <v>18467.36</v>
      </c>
      <c r="O180" s="132">
        <v>0</v>
      </c>
      <c r="P180" s="132">
        <v>93233.7</v>
      </c>
      <c r="Q180" s="40">
        <f t="shared" si="5"/>
        <v>0</v>
      </c>
      <c r="R180" s="132">
        <v>18743.71</v>
      </c>
      <c r="S180" s="132">
        <v>15795.21</v>
      </c>
      <c r="T180" s="132">
        <v>65825.039999999994</v>
      </c>
      <c r="U180" s="132">
        <v>2000</v>
      </c>
      <c r="V180" s="132">
        <v>6306.29</v>
      </c>
      <c r="W180" s="40">
        <f t="shared" si="6"/>
        <v>16367.93</v>
      </c>
      <c r="X180" s="132">
        <v>3251.87</v>
      </c>
      <c r="Y180" s="40">
        <f t="shared" si="7"/>
        <v>3251.87</v>
      </c>
      <c r="Z180" s="132">
        <v>25050</v>
      </c>
      <c r="AA180" s="132">
        <v>24773.65</v>
      </c>
      <c r="AB180" s="132">
        <v>17619.8</v>
      </c>
      <c r="AC180" s="40">
        <f t="shared" si="8"/>
        <v>17619.8</v>
      </c>
      <c r="AD180" s="132">
        <v>0</v>
      </c>
      <c r="AE180" s="132">
        <v>0</v>
      </c>
      <c r="AF180" s="132">
        <v>8978.44</v>
      </c>
      <c r="AG180" s="132">
        <v>16367.93</v>
      </c>
    </row>
    <row r="181" spans="2:33" ht="14.25" customHeight="1">
      <c r="B181" s="24" t="s">
        <v>346</v>
      </c>
      <c r="C181" s="25" t="s">
        <v>347</v>
      </c>
      <c r="D181" s="132">
        <v>128446.41</v>
      </c>
      <c r="E181" s="132">
        <v>0</v>
      </c>
      <c r="F181" s="132">
        <v>128446.41</v>
      </c>
      <c r="G181" s="132">
        <v>0</v>
      </c>
      <c r="H181" s="132">
        <v>128446.41</v>
      </c>
      <c r="I181" s="132">
        <v>0</v>
      </c>
      <c r="J181" s="132">
        <v>173503.39</v>
      </c>
      <c r="K181" s="132">
        <v>45056.98</v>
      </c>
      <c r="L181" s="132">
        <v>78364.78</v>
      </c>
      <c r="M181" s="132">
        <v>41563</v>
      </c>
      <c r="N181" s="132">
        <v>93327.46</v>
      </c>
      <c r="O181" s="132">
        <v>0</v>
      </c>
      <c r="P181" s="132">
        <v>145257.4</v>
      </c>
      <c r="Q181" s="40">
        <f t="shared" si="5"/>
        <v>59936.94</v>
      </c>
      <c r="R181" s="132">
        <v>89445.23</v>
      </c>
      <c r="S181" s="132">
        <v>73168.009999999995</v>
      </c>
      <c r="T181" s="132">
        <v>130180.57</v>
      </c>
      <c r="U181" s="132">
        <v>20901.150000000001</v>
      </c>
      <c r="V181" s="132">
        <v>9820.7000000000007</v>
      </c>
      <c r="W181" s="40">
        <f t="shared" si="6"/>
        <v>15470.78</v>
      </c>
      <c r="X181" s="132">
        <v>64215.38</v>
      </c>
      <c r="Y181" s="40">
        <f t="shared" si="7"/>
        <v>64215.38</v>
      </c>
      <c r="Z181" s="132">
        <v>186689.35</v>
      </c>
      <c r="AA181" s="132">
        <v>160006.70000000001</v>
      </c>
      <c r="AB181" s="132">
        <v>58785</v>
      </c>
      <c r="AC181" s="40">
        <f t="shared" si="8"/>
        <v>58785</v>
      </c>
      <c r="AD181" s="132">
        <v>59936.94</v>
      </c>
      <c r="AE181" s="132">
        <v>0</v>
      </c>
      <c r="AF181" s="132">
        <v>29980.15</v>
      </c>
      <c r="AG181" s="132">
        <v>15470.78</v>
      </c>
    </row>
    <row r="182" spans="2:33" ht="14.25" customHeight="1">
      <c r="B182" s="24" t="s">
        <v>348</v>
      </c>
      <c r="C182" s="25" t="s">
        <v>349</v>
      </c>
      <c r="D182" s="132">
        <v>17295.98</v>
      </c>
      <c r="E182" s="132">
        <v>0</v>
      </c>
      <c r="F182" s="132">
        <v>17295.98</v>
      </c>
      <c r="G182" s="132">
        <v>0</v>
      </c>
      <c r="H182" s="132">
        <v>17295.98</v>
      </c>
      <c r="I182" s="132">
        <v>0</v>
      </c>
      <c r="J182" s="132">
        <v>25064.71</v>
      </c>
      <c r="K182" s="132">
        <v>7768.73</v>
      </c>
      <c r="L182" s="132">
        <v>20419.43</v>
      </c>
      <c r="M182" s="132">
        <v>0</v>
      </c>
      <c r="N182" s="132">
        <v>19983.59</v>
      </c>
      <c r="O182" s="132">
        <v>0</v>
      </c>
      <c r="P182" s="132">
        <v>17296</v>
      </c>
      <c r="Q182" s="40">
        <f t="shared" si="5"/>
        <v>0</v>
      </c>
      <c r="R182" s="132">
        <v>2732.1</v>
      </c>
      <c r="S182" s="132">
        <v>20419.43</v>
      </c>
      <c r="T182" s="132">
        <v>29510.86</v>
      </c>
      <c r="U182" s="132">
        <v>2732.1</v>
      </c>
      <c r="V182" s="132">
        <v>20419.43</v>
      </c>
      <c r="W182" s="40">
        <f t="shared" si="6"/>
        <v>3338.06</v>
      </c>
      <c r="X182" s="132">
        <v>2732.1</v>
      </c>
      <c r="Y182" s="40">
        <f t="shared" si="7"/>
        <v>2732.1</v>
      </c>
      <c r="Z182" s="132">
        <v>23151.53</v>
      </c>
      <c r="AA182" s="132">
        <v>40838.86</v>
      </c>
      <c r="AB182" s="132">
        <v>3338.06</v>
      </c>
      <c r="AC182" s="40">
        <f t="shared" si="8"/>
        <v>3338.06</v>
      </c>
      <c r="AD182" s="132">
        <v>0</v>
      </c>
      <c r="AE182" s="132">
        <v>0</v>
      </c>
      <c r="AF182" s="132">
        <v>19983.59</v>
      </c>
      <c r="AG182" s="132">
        <v>3338.06</v>
      </c>
    </row>
    <row r="183" spans="2:33" ht="14.25" customHeight="1">
      <c r="B183" s="24" t="s">
        <v>350</v>
      </c>
      <c r="C183" s="25" t="s">
        <v>351</v>
      </c>
      <c r="D183" s="132">
        <v>51148.52</v>
      </c>
      <c r="E183" s="132">
        <v>0</v>
      </c>
      <c r="F183" s="132">
        <v>51148.52</v>
      </c>
      <c r="G183" s="132">
        <v>0</v>
      </c>
      <c r="H183" s="132">
        <v>51148.52</v>
      </c>
      <c r="I183" s="132">
        <v>0</v>
      </c>
      <c r="J183" s="132">
        <v>51180.959999999999</v>
      </c>
      <c r="K183" s="132">
        <v>32.44</v>
      </c>
      <c r="L183" s="132">
        <v>50046.45</v>
      </c>
      <c r="M183" s="132">
        <v>0</v>
      </c>
      <c r="N183" s="132">
        <v>50769.77</v>
      </c>
      <c r="O183" s="132">
        <v>0</v>
      </c>
      <c r="P183" s="132">
        <v>50959.08</v>
      </c>
      <c r="Q183" s="40">
        <f t="shared" si="5"/>
        <v>0</v>
      </c>
      <c r="R183" s="132">
        <v>50046.45</v>
      </c>
      <c r="S183" s="132">
        <v>50737.33</v>
      </c>
      <c r="T183" s="132">
        <v>50959.08</v>
      </c>
      <c r="U183" s="132">
        <v>0</v>
      </c>
      <c r="V183" s="132">
        <v>0</v>
      </c>
      <c r="W183" s="40">
        <f t="shared" si="6"/>
        <v>0</v>
      </c>
      <c r="X183" s="132">
        <v>49079.97</v>
      </c>
      <c r="Y183" s="40">
        <f t="shared" si="7"/>
        <v>49079.97</v>
      </c>
      <c r="Z183" s="132">
        <v>50236</v>
      </c>
      <c r="AA183" s="132">
        <v>50769.77</v>
      </c>
      <c r="AB183" s="132">
        <v>49079.97</v>
      </c>
      <c r="AC183" s="40">
        <f t="shared" si="8"/>
        <v>49079.97</v>
      </c>
      <c r="AD183" s="132">
        <v>0</v>
      </c>
      <c r="AE183" s="132">
        <v>0</v>
      </c>
      <c r="AF183" s="132">
        <v>32.44</v>
      </c>
      <c r="AG183" s="132">
        <v>0</v>
      </c>
    </row>
    <row r="184" spans="2:33" ht="14.25" customHeight="1">
      <c r="B184" s="24" t="s">
        <v>352</v>
      </c>
      <c r="C184" s="25" t="s">
        <v>353</v>
      </c>
      <c r="D184" s="132">
        <v>2000</v>
      </c>
      <c r="E184" s="132">
        <v>0</v>
      </c>
      <c r="F184" s="132">
        <v>2000</v>
      </c>
      <c r="G184" s="132">
        <v>0</v>
      </c>
      <c r="H184" s="132">
        <v>2000</v>
      </c>
      <c r="I184" s="132">
        <v>0</v>
      </c>
      <c r="J184" s="132">
        <v>2000</v>
      </c>
      <c r="K184" s="132">
        <v>0</v>
      </c>
      <c r="L184" s="132">
        <v>1050</v>
      </c>
      <c r="M184" s="132">
        <v>0</v>
      </c>
      <c r="N184" s="132">
        <v>950</v>
      </c>
      <c r="O184" s="132">
        <v>0</v>
      </c>
      <c r="P184" s="132">
        <v>2050</v>
      </c>
      <c r="Q184" s="40">
        <f t="shared" si="5"/>
        <v>0</v>
      </c>
      <c r="R184" s="132">
        <v>1050</v>
      </c>
      <c r="S184" s="132">
        <v>950</v>
      </c>
      <c r="T184" s="132">
        <v>2050</v>
      </c>
      <c r="U184" s="132">
        <v>0</v>
      </c>
      <c r="V184" s="132">
        <v>0</v>
      </c>
      <c r="W184" s="40">
        <f t="shared" si="6"/>
        <v>0</v>
      </c>
      <c r="X184" s="132">
        <v>20595.759999999998</v>
      </c>
      <c r="Y184" s="40">
        <f t="shared" si="7"/>
        <v>20595.759999999998</v>
      </c>
      <c r="Z184" s="132">
        <v>1050</v>
      </c>
      <c r="AA184" s="132">
        <v>950</v>
      </c>
      <c r="AB184" s="132">
        <v>20595.759999999998</v>
      </c>
      <c r="AC184" s="40">
        <f t="shared" si="8"/>
        <v>20595.759999999998</v>
      </c>
      <c r="AD184" s="132">
        <v>0</v>
      </c>
      <c r="AE184" s="132">
        <v>0</v>
      </c>
      <c r="AF184" s="132">
        <v>0</v>
      </c>
      <c r="AG184" s="132">
        <v>0</v>
      </c>
    </row>
    <row r="185" spans="2:33" ht="14.25" customHeight="1">
      <c r="B185" s="24" t="s">
        <v>354</v>
      </c>
      <c r="C185" s="25" t="s">
        <v>355</v>
      </c>
      <c r="D185" s="132">
        <v>42456.19</v>
      </c>
      <c r="E185" s="132">
        <v>0</v>
      </c>
      <c r="F185" s="132">
        <v>42456.19</v>
      </c>
      <c r="G185" s="132">
        <v>0</v>
      </c>
      <c r="H185" s="132">
        <v>42456.19</v>
      </c>
      <c r="I185" s="132">
        <v>0</v>
      </c>
      <c r="J185" s="132">
        <v>53226.91</v>
      </c>
      <c r="K185" s="132">
        <v>10770.72</v>
      </c>
      <c r="L185" s="132">
        <v>41341.730000000003</v>
      </c>
      <c r="M185" s="132">
        <v>0</v>
      </c>
      <c r="N185" s="132">
        <v>14820.03</v>
      </c>
      <c r="O185" s="132">
        <v>0</v>
      </c>
      <c r="P185" s="132">
        <v>20497.37</v>
      </c>
      <c r="Q185" s="40">
        <f t="shared" si="5"/>
        <v>31272.03</v>
      </c>
      <c r="R185" s="132">
        <v>11326.64</v>
      </c>
      <c r="S185" s="132">
        <v>47830.92</v>
      </c>
      <c r="T185" s="132">
        <v>12024</v>
      </c>
      <c r="U185" s="132">
        <v>5462.47</v>
      </c>
      <c r="V185" s="132">
        <v>35308.239999999998</v>
      </c>
      <c r="W185" s="40">
        <f t="shared" si="6"/>
        <v>42.16</v>
      </c>
      <c r="X185" s="132">
        <v>84324.02</v>
      </c>
      <c r="Y185" s="40">
        <f t="shared" si="7"/>
        <v>84324.02</v>
      </c>
      <c r="Z185" s="132">
        <v>66054.84</v>
      </c>
      <c r="AA185" s="132">
        <v>92382.61</v>
      </c>
      <c r="AB185" s="132">
        <v>78903.710000000006</v>
      </c>
      <c r="AC185" s="40">
        <f t="shared" si="8"/>
        <v>78903.710000000006</v>
      </c>
      <c r="AD185" s="132">
        <v>31272.03</v>
      </c>
      <c r="AE185" s="132">
        <v>0</v>
      </c>
      <c r="AF185" s="132">
        <v>2297.35</v>
      </c>
      <c r="AG185" s="132">
        <v>42.16</v>
      </c>
    </row>
    <row r="186" spans="2:33" ht="14.25" customHeight="1">
      <c r="B186" s="26" t="s">
        <v>356</v>
      </c>
      <c r="C186" s="27" t="s">
        <v>357</v>
      </c>
      <c r="D186" s="132">
        <v>874566.99</v>
      </c>
      <c r="E186" s="132">
        <v>0</v>
      </c>
      <c r="F186" s="132">
        <v>849174.49</v>
      </c>
      <c r="G186" s="132">
        <v>0</v>
      </c>
      <c r="H186" s="132">
        <v>849174.49</v>
      </c>
      <c r="I186" s="132">
        <v>0</v>
      </c>
      <c r="J186" s="132">
        <v>1143556.7</v>
      </c>
      <c r="K186" s="132">
        <v>268989.71000000002</v>
      </c>
      <c r="L186" s="132">
        <v>695334.99</v>
      </c>
      <c r="M186" s="132">
        <v>41563</v>
      </c>
      <c r="N186" s="132">
        <v>728436.51</v>
      </c>
      <c r="O186" s="132">
        <v>0</v>
      </c>
      <c r="P186" s="132">
        <v>818501</v>
      </c>
      <c r="Q186" s="40">
        <f t="shared" si="5"/>
        <v>103119.05</v>
      </c>
      <c r="R186" s="132">
        <v>613587.11</v>
      </c>
      <c r="S186" s="132">
        <v>738364.67</v>
      </c>
      <c r="T186" s="132">
        <v>723756.86</v>
      </c>
      <c r="U186" s="132">
        <v>106320.73</v>
      </c>
      <c r="V186" s="132">
        <v>184173.73</v>
      </c>
      <c r="W186" s="40">
        <f t="shared" si="6"/>
        <v>107591.13</v>
      </c>
      <c r="X186" s="132">
        <v>615167.01</v>
      </c>
      <c r="Y186" s="40">
        <f t="shared" si="7"/>
        <v>615167.01</v>
      </c>
      <c r="Z186" s="132">
        <v>915890.77</v>
      </c>
      <c r="AA186" s="132">
        <v>1036125.37</v>
      </c>
      <c r="AB186" s="132">
        <v>616437.4</v>
      </c>
      <c r="AC186" s="40">
        <f t="shared" si="8"/>
        <v>616437.4</v>
      </c>
      <c r="AD186" s="132">
        <v>103119.05</v>
      </c>
      <c r="AE186" s="132">
        <v>25392.5</v>
      </c>
      <c r="AF186" s="132">
        <v>174245.57</v>
      </c>
      <c r="AG186" s="132">
        <v>107591.13</v>
      </c>
    </row>
    <row r="187" spans="2:33" ht="14.25" customHeight="1">
      <c r="B187" s="24" t="s">
        <v>358</v>
      </c>
      <c r="C187" s="25" t="s">
        <v>359</v>
      </c>
      <c r="D187" s="132">
        <v>0</v>
      </c>
      <c r="E187" s="132">
        <v>0</v>
      </c>
      <c r="F187" s="132">
        <v>0</v>
      </c>
      <c r="G187" s="132">
        <v>0</v>
      </c>
      <c r="H187" s="132">
        <v>0</v>
      </c>
      <c r="I187" s="132">
        <v>0</v>
      </c>
      <c r="J187" s="132">
        <v>0</v>
      </c>
      <c r="K187" s="132">
        <v>0</v>
      </c>
      <c r="L187" s="132">
        <v>0</v>
      </c>
      <c r="M187" s="132">
        <v>0</v>
      </c>
      <c r="N187" s="132">
        <v>0</v>
      </c>
      <c r="O187" s="132">
        <v>0</v>
      </c>
      <c r="P187" s="132">
        <v>0</v>
      </c>
      <c r="Q187" s="40">
        <f t="shared" si="5"/>
        <v>0</v>
      </c>
      <c r="R187" s="132">
        <v>0</v>
      </c>
      <c r="S187" s="132">
        <v>0</v>
      </c>
      <c r="T187" s="132">
        <v>0</v>
      </c>
      <c r="U187" s="132">
        <v>0</v>
      </c>
      <c r="V187" s="132">
        <v>0</v>
      </c>
      <c r="W187" s="40">
        <f t="shared" si="6"/>
        <v>0</v>
      </c>
      <c r="X187" s="132">
        <v>0</v>
      </c>
      <c r="Y187" s="40">
        <f t="shared" si="7"/>
        <v>0</v>
      </c>
      <c r="Z187" s="132">
        <v>0</v>
      </c>
      <c r="AA187" s="132">
        <v>0</v>
      </c>
      <c r="AB187" s="132">
        <v>0</v>
      </c>
      <c r="AC187" s="40">
        <f t="shared" si="8"/>
        <v>0</v>
      </c>
      <c r="AD187" s="132">
        <v>0</v>
      </c>
      <c r="AE187" s="132">
        <v>0</v>
      </c>
      <c r="AF187" s="132">
        <v>0</v>
      </c>
      <c r="AG187" s="132">
        <v>0</v>
      </c>
    </row>
    <row r="188" spans="2:33" ht="14.25" customHeight="1">
      <c r="B188" s="24" t="s">
        <v>360</v>
      </c>
      <c r="C188" s="25" t="s">
        <v>361</v>
      </c>
      <c r="D188" s="132">
        <v>0</v>
      </c>
      <c r="E188" s="132">
        <v>0</v>
      </c>
      <c r="F188" s="132">
        <v>0</v>
      </c>
      <c r="G188" s="132">
        <v>0</v>
      </c>
      <c r="H188" s="132">
        <v>0</v>
      </c>
      <c r="I188" s="132">
        <v>0</v>
      </c>
      <c r="J188" s="132">
        <v>0</v>
      </c>
      <c r="K188" s="132">
        <v>0</v>
      </c>
      <c r="L188" s="132">
        <v>0</v>
      </c>
      <c r="M188" s="132">
        <v>0</v>
      </c>
      <c r="N188" s="132">
        <v>0</v>
      </c>
      <c r="O188" s="132">
        <v>0</v>
      </c>
      <c r="P188" s="132">
        <v>0</v>
      </c>
      <c r="Q188" s="40">
        <f t="shared" ref="Q188:Q227" si="9">IF($D$238=1,(AE188+0),(AD188+0))</f>
        <v>0</v>
      </c>
      <c r="R188" s="132">
        <v>0</v>
      </c>
      <c r="S188" s="132">
        <v>0</v>
      </c>
      <c r="T188" s="132">
        <v>0</v>
      </c>
      <c r="U188" s="132">
        <v>0</v>
      </c>
      <c r="V188" s="132">
        <v>0</v>
      </c>
      <c r="W188" s="40">
        <f t="shared" ref="W188:W227" si="10">IF($D$238=1,(AF188+0),(AG188+0))</f>
        <v>0</v>
      </c>
      <c r="X188" s="132">
        <v>0</v>
      </c>
      <c r="Y188" s="40">
        <f t="shared" ref="Y188:Y227" si="11">IF($D$238=1,(P188+0),(X188+0))</f>
        <v>0</v>
      </c>
      <c r="Z188" s="132">
        <v>0</v>
      </c>
      <c r="AA188" s="132">
        <v>0</v>
      </c>
      <c r="AB188" s="132">
        <v>0</v>
      </c>
      <c r="AC188" s="40">
        <f t="shared" ref="AC188:AC227" si="12">IF($D$238=1,(T188+0),(AB188+0))</f>
        <v>0</v>
      </c>
      <c r="AD188" s="132">
        <v>0</v>
      </c>
      <c r="AE188" s="132">
        <v>0</v>
      </c>
      <c r="AF188" s="132">
        <v>0</v>
      </c>
      <c r="AG188" s="132">
        <v>0</v>
      </c>
    </row>
    <row r="189" spans="2:33" ht="14.25" customHeight="1">
      <c r="B189" s="24" t="s">
        <v>362</v>
      </c>
      <c r="C189" s="25" t="s">
        <v>363</v>
      </c>
      <c r="D189" s="132">
        <v>0</v>
      </c>
      <c r="E189" s="132">
        <v>0</v>
      </c>
      <c r="F189" s="132">
        <v>0</v>
      </c>
      <c r="G189" s="132">
        <v>0</v>
      </c>
      <c r="H189" s="132">
        <v>0</v>
      </c>
      <c r="I189" s="132">
        <v>0</v>
      </c>
      <c r="J189" s="132">
        <v>0</v>
      </c>
      <c r="K189" s="132">
        <v>0</v>
      </c>
      <c r="L189" s="132">
        <v>0</v>
      </c>
      <c r="M189" s="132">
        <v>0</v>
      </c>
      <c r="N189" s="132">
        <v>0</v>
      </c>
      <c r="O189" s="132">
        <v>0</v>
      </c>
      <c r="P189" s="132">
        <v>0</v>
      </c>
      <c r="Q189" s="40">
        <f t="shared" si="9"/>
        <v>0</v>
      </c>
      <c r="R189" s="132">
        <v>0</v>
      </c>
      <c r="S189" s="132">
        <v>0</v>
      </c>
      <c r="T189" s="132">
        <v>0</v>
      </c>
      <c r="U189" s="132">
        <v>0</v>
      </c>
      <c r="V189" s="132">
        <v>0</v>
      </c>
      <c r="W189" s="40">
        <f t="shared" si="10"/>
        <v>0</v>
      </c>
      <c r="X189" s="132">
        <v>0</v>
      </c>
      <c r="Y189" s="40">
        <f t="shared" si="11"/>
        <v>0</v>
      </c>
      <c r="Z189" s="132">
        <v>0</v>
      </c>
      <c r="AA189" s="132">
        <v>0</v>
      </c>
      <c r="AB189" s="132">
        <v>0</v>
      </c>
      <c r="AC189" s="40">
        <f t="shared" si="12"/>
        <v>0</v>
      </c>
      <c r="AD189" s="132">
        <v>0</v>
      </c>
      <c r="AE189" s="132">
        <v>0</v>
      </c>
      <c r="AF189" s="132">
        <v>0</v>
      </c>
      <c r="AG189" s="132">
        <v>0</v>
      </c>
    </row>
    <row r="190" spans="2:33" ht="14.25" customHeight="1">
      <c r="B190" s="24" t="s">
        <v>364</v>
      </c>
      <c r="C190" s="25" t="s">
        <v>365</v>
      </c>
      <c r="D190" s="132">
        <v>0</v>
      </c>
      <c r="E190" s="132">
        <v>0</v>
      </c>
      <c r="F190" s="132">
        <v>0</v>
      </c>
      <c r="G190" s="132">
        <v>0</v>
      </c>
      <c r="H190" s="132">
        <v>0</v>
      </c>
      <c r="I190" s="132">
        <v>0</v>
      </c>
      <c r="J190" s="132">
        <v>0</v>
      </c>
      <c r="K190" s="132">
        <v>0</v>
      </c>
      <c r="L190" s="132">
        <v>0</v>
      </c>
      <c r="M190" s="132">
        <v>0</v>
      </c>
      <c r="N190" s="132">
        <v>0</v>
      </c>
      <c r="O190" s="132">
        <v>0</v>
      </c>
      <c r="P190" s="132">
        <v>0</v>
      </c>
      <c r="Q190" s="40">
        <f t="shared" si="9"/>
        <v>0</v>
      </c>
      <c r="R190" s="132">
        <v>0</v>
      </c>
      <c r="S190" s="132">
        <v>0</v>
      </c>
      <c r="T190" s="132">
        <v>0</v>
      </c>
      <c r="U190" s="132">
        <v>0</v>
      </c>
      <c r="V190" s="132">
        <v>0</v>
      </c>
      <c r="W190" s="40">
        <f t="shared" si="10"/>
        <v>0</v>
      </c>
      <c r="X190" s="132">
        <v>0</v>
      </c>
      <c r="Y190" s="40">
        <f t="shared" si="11"/>
        <v>0</v>
      </c>
      <c r="Z190" s="132">
        <v>0</v>
      </c>
      <c r="AA190" s="132">
        <v>0</v>
      </c>
      <c r="AB190" s="132">
        <v>0</v>
      </c>
      <c r="AC190" s="40">
        <f t="shared" si="12"/>
        <v>0</v>
      </c>
      <c r="AD190" s="132">
        <v>0</v>
      </c>
      <c r="AE190" s="132">
        <v>0</v>
      </c>
      <c r="AF190" s="132">
        <v>0</v>
      </c>
      <c r="AG190" s="132">
        <v>0</v>
      </c>
    </row>
    <row r="191" spans="2:33" ht="14.25" customHeight="1">
      <c r="B191" s="24" t="s">
        <v>366</v>
      </c>
      <c r="C191" s="25" t="s">
        <v>367</v>
      </c>
      <c r="D191" s="132">
        <v>0</v>
      </c>
      <c r="E191" s="132">
        <v>0</v>
      </c>
      <c r="F191" s="132">
        <v>0</v>
      </c>
      <c r="G191" s="132">
        <v>0</v>
      </c>
      <c r="H191" s="132">
        <v>0</v>
      </c>
      <c r="I191" s="132">
        <v>0</v>
      </c>
      <c r="J191" s="132">
        <v>0</v>
      </c>
      <c r="K191" s="132">
        <v>0</v>
      </c>
      <c r="L191" s="132">
        <v>0</v>
      </c>
      <c r="M191" s="132">
        <v>0</v>
      </c>
      <c r="N191" s="132">
        <v>0</v>
      </c>
      <c r="O191" s="132">
        <v>0</v>
      </c>
      <c r="P191" s="132">
        <v>0</v>
      </c>
      <c r="Q191" s="40">
        <f t="shared" si="9"/>
        <v>0</v>
      </c>
      <c r="R191" s="132">
        <v>0</v>
      </c>
      <c r="S191" s="132">
        <v>0</v>
      </c>
      <c r="T191" s="132">
        <v>0</v>
      </c>
      <c r="U191" s="132">
        <v>0</v>
      </c>
      <c r="V191" s="132">
        <v>0</v>
      </c>
      <c r="W191" s="40">
        <f t="shared" si="10"/>
        <v>0</v>
      </c>
      <c r="X191" s="132">
        <v>0</v>
      </c>
      <c r="Y191" s="40">
        <f t="shared" si="11"/>
        <v>0</v>
      </c>
      <c r="Z191" s="132">
        <v>0</v>
      </c>
      <c r="AA191" s="132">
        <v>0</v>
      </c>
      <c r="AB191" s="132">
        <v>0</v>
      </c>
      <c r="AC191" s="40">
        <f t="shared" si="12"/>
        <v>0</v>
      </c>
      <c r="AD191" s="132">
        <v>0</v>
      </c>
      <c r="AE191" s="132">
        <v>0</v>
      </c>
      <c r="AF191" s="132">
        <v>0</v>
      </c>
      <c r="AG191" s="132">
        <v>0</v>
      </c>
    </row>
    <row r="192" spans="2:33" ht="14.25" customHeight="1">
      <c r="B192" s="24" t="s">
        <v>368</v>
      </c>
      <c r="C192" s="25" t="s">
        <v>369</v>
      </c>
      <c r="D192" s="132">
        <v>0</v>
      </c>
      <c r="E192" s="132">
        <v>0</v>
      </c>
      <c r="F192" s="132">
        <v>0</v>
      </c>
      <c r="G192" s="132">
        <v>0</v>
      </c>
      <c r="H192" s="132">
        <v>0</v>
      </c>
      <c r="I192" s="132">
        <v>0</v>
      </c>
      <c r="J192" s="132">
        <v>0</v>
      </c>
      <c r="K192" s="132">
        <v>0</v>
      </c>
      <c r="L192" s="132">
        <v>0</v>
      </c>
      <c r="M192" s="132">
        <v>0</v>
      </c>
      <c r="N192" s="132">
        <v>0</v>
      </c>
      <c r="O192" s="132">
        <v>0</v>
      </c>
      <c r="P192" s="132">
        <v>0</v>
      </c>
      <c r="Q192" s="40">
        <f t="shared" si="9"/>
        <v>0</v>
      </c>
      <c r="R192" s="132">
        <v>0</v>
      </c>
      <c r="S192" s="132">
        <v>0</v>
      </c>
      <c r="T192" s="132">
        <v>0</v>
      </c>
      <c r="U192" s="132">
        <v>0</v>
      </c>
      <c r="V192" s="132">
        <v>0</v>
      </c>
      <c r="W192" s="40">
        <f t="shared" si="10"/>
        <v>0</v>
      </c>
      <c r="X192" s="132">
        <v>0</v>
      </c>
      <c r="Y192" s="40">
        <f t="shared" si="11"/>
        <v>0</v>
      </c>
      <c r="Z192" s="132">
        <v>0</v>
      </c>
      <c r="AA192" s="132">
        <v>0</v>
      </c>
      <c r="AB192" s="132">
        <v>0</v>
      </c>
      <c r="AC192" s="40">
        <f t="shared" si="12"/>
        <v>0</v>
      </c>
      <c r="AD192" s="132">
        <v>0</v>
      </c>
      <c r="AE192" s="132">
        <v>0</v>
      </c>
      <c r="AF192" s="132">
        <v>0</v>
      </c>
      <c r="AG192" s="132">
        <v>0</v>
      </c>
    </row>
    <row r="193" spans="2:33" ht="14.25" customHeight="1">
      <c r="B193" s="24" t="s">
        <v>370</v>
      </c>
      <c r="C193" s="25" t="s">
        <v>371</v>
      </c>
      <c r="D193" s="132">
        <v>14284</v>
      </c>
      <c r="E193" s="132">
        <v>0</v>
      </c>
      <c r="F193" s="132">
        <v>14284</v>
      </c>
      <c r="G193" s="132">
        <v>0</v>
      </c>
      <c r="H193" s="132">
        <v>14284</v>
      </c>
      <c r="I193" s="132">
        <v>0</v>
      </c>
      <c r="J193" s="132">
        <v>23843.14</v>
      </c>
      <c r="K193" s="132">
        <v>9559.14</v>
      </c>
      <c r="L193" s="132">
        <v>10924</v>
      </c>
      <c r="M193" s="132">
        <v>0</v>
      </c>
      <c r="N193" s="132">
        <v>8564</v>
      </c>
      <c r="O193" s="132">
        <v>0</v>
      </c>
      <c r="P193" s="132">
        <v>22250.5</v>
      </c>
      <c r="Q193" s="40">
        <f t="shared" si="9"/>
        <v>0</v>
      </c>
      <c r="R193" s="132">
        <v>2969.85</v>
      </c>
      <c r="S193" s="132">
        <v>12123.45</v>
      </c>
      <c r="T193" s="132">
        <v>20055.91</v>
      </c>
      <c r="U193" s="132">
        <v>2969.85</v>
      </c>
      <c r="V193" s="132">
        <v>10924</v>
      </c>
      <c r="W193" s="40">
        <f t="shared" si="10"/>
        <v>9718.65</v>
      </c>
      <c r="X193" s="132">
        <v>11219.3</v>
      </c>
      <c r="Y193" s="40">
        <f t="shared" si="11"/>
        <v>11219.3</v>
      </c>
      <c r="Z193" s="132">
        <v>21826.85</v>
      </c>
      <c r="AA193" s="132">
        <v>22688</v>
      </c>
      <c r="AB193" s="132">
        <v>17111.099999999999</v>
      </c>
      <c r="AC193" s="40">
        <f t="shared" si="12"/>
        <v>17111.099999999999</v>
      </c>
      <c r="AD193" s="132">
        <v>0</v>
      </c>
      <c r="AE193" s="132">
        <v>0</v>
      </c>
      <c r="AF193" s="132">
        <v>7364.55</v>
      </c>
      <c r="AG193" s="132">
        <v>9718.65</v>
      </c>
    </row>
    <row r="194" spans="2:33" ht="14.25" customHeight="1">
      <c r="B194" s="26" t="s">
        <v>372</v>
      </c>
      <c r="C194" s="27" t="s">
        <v>373</v>
      </c>
      <c r="D194" s="132">
        <v>14284</v>
      </c>
      <c r="E194" s="132">
        <v>0</v>
      </c>
      <c r="F194" s="132">
        <v>14284</v>
      </c>
      <c r="G194" s="132">
        <v>0</v>
      </c>
      <c r="H194" s="132">
        <v>14284</v>
      </c>
      <c r="I194" s="132">
        <v>0</v>
      </c>
      <c r="J194" s="132">
        <v>23843.14</v>
      </c>
      <c r="K194" s="132">
        <v>9559.14</v>
      </c>
      <c r="L194" s="132">
        <v>10924</v>
      </c>
      <c r="M194" s="132">
        <v>0</v>
      </c>
      <c r="N194" s="132">
        <v>8564</v>
      </c>
      <c r="O194" s="132">
        <v>0</v>
      </c>
      <c r="P194" s="132">
        <v>22250.5</v>
      </c>
      <c r="Q194" s="40">
        <f t="shared" si="9"/>
        <v>0</v>
      </c>
      <c r="R194" s="132">
        <v>2969.85</v>
      </c>
      <c r="S194" s="132">
        <v>12123.45</v>
      </c>
      <c r="T194" s="132">
        <v>20055.91</v>
      </c>
      <c r="U194" s="132">
        <v>2969.85</v>
      </c>
      <c r="V194" s="132">
        <v>10924</v>
      </c>
      <c r="W194" s="40">
        <f t="shared" si="10"/>
        <v>9718.65</v>
      </c>
      <c r="X194" s="132">
        <v>11219.3</v>
      </c>
      <c r="Y194" s="40">
        <f t="shared" si="11"/>
        <v>11219.3</v>
      </c>
      <c r="Z194" s="132">
        <v>21826.85</v>
      </c>
      <c r="AA194" s="132">
        <v>22688</v>
      </c>
      <c r="AB194" s="132">
        <v>17111.099999999999</v>
      </c>
      <c r="AC194" s="40">
        <f t="shared" si="12"/>
        <v>17111.099999999999</v>
      </c>
      <c r="AD194" s="132">
        <v>0</v>
      </c>
      <c r="AE194" s="132">
        <v>0</v>
      </c>
      <c r="AF194" s="132">
        <v>7364.55</v>
      </c>
      <c r="AG194" s="132">
        <v>9718.65</v>
      </c>
    </row>
    <row r="195" spans="2:33" ht="14.25" customHeight="1">
      <c r="B195" s="24" t="s">
        <v>374</v>
      </c>
      <c r="C195" s="25" t="s">
        <v>375</v>
      </c>
      <c r="D195" s="132">
        <v>27567</v>
      </c>
      <c r="E195" s="132">
        <v>0</v>
      </c>
      <c r="F195" s="132">
        <v>27567</v>
      </c>
      <c r="G195" s="132">
        <v>0</v>
      </c>
      <c r="H195" s="132">
        <v>20900</v>
      </c>
      <c r="I195" s="132">
        <v>0</v>
      </c>
      <c r="J195" s="132">
        <v>68917</v>
      </c>
      <c r="K195" s="132">
        <v>41350</v>
      </c>
      <c r="L195" s="132">
        <v>319.77</v>
      </c>
      <c r="M195" s="132">
        <v>0</v>
      </c>
      <c r="N195" s="132">
        <v>0</v>
      </c>
      <c r="O195" s="132">
        <v>0</v>
      </c>
      <c r="P195" s="132">
        <v>41350</v>
      </c>
      <c r="Q195" s="40">
        <f t="shared" si="9"/>
        <v>0</v>
      </c>
      <c r="R195" s="132">
        <v>319.77</v>
      </c>
      <c r="S195" s="132">
        <v>0</v>
      </c>
      <c r="T195" s="132">
        <v>0</v>
      </c>
      <c r="U195" s="132">
        <v>0</v>
      </c>
      <c r="V195" s="132">
        <v>0</v>
      </c>
      <c r="W195" s="40">
        <f t="shared" si="10"/>
        <v>0</v>
      </c>
      <c r="X195" s="132">
        <v>728.12</v>
      </c>
      <c r="Y195" s="40">
        <f t="shared" si="11"/>
        <v>728.12</v>
      </c>
      <c r="Z195" s="132">
        <v>319.77</v>
      </c>
      <c r="AA195" s="132">
        <v>6242.37</v>
      </c>
      <c r="AB195" s="132">
        <v>728.12</v>
      </c>
      <c r="AC195" s="40">
        <f t="shared" si="12"/>
        <v>728.12</v>
      </c>
      <c r="AD195" s="132">
        <v>0</v>
      </c>
      <c r="AE195" s="132">
        <v>0</v>
      </c>
      <c r="AF195" s="132">
        <v>0</v>
      </c>
      <c r="AG195" s="132">
        <v>0</v>
      </c>
    </row>
    <row r="196" spans="2:33" ht="14.25" customHeight="1">
      <c r="B196" s="24" t="s">
        <v>376</v>
      </c>
      <c r="C196" s="25" t="s">
        <v>377</v>
      </c>
      <c r="D196" s="132">
        <v>1000</v>
      </c>
      <c r="E196" s="132">
        <v>0</v>
      </c>
      <c r="F196" s="132">
        <v>1000</v>
      </c>
      <c r="G196" s="132">
        <v>0</v>
      </c>
      <c r="H196" s="132">
        <v>1000</v>
      </c>
      <c r="I196" s="132">
        <v>0</v>
      </c>
      <c r="J196" s="132">
        <v>18360</v>
      </c>
      <c r="K196" s="132">
        <v>17360</v>
      </c>
      <c r="L196" s="132">
        <v>854</v>
      </c>
      <c r="M196" s="132">
        <v>0</v>
      </c>
      <c r="N196" s="132">
        <v>0</v>
      </c>
      <c r="O196" s="132">
        <v>25000</v>
      </c>
      <c r="P196" s="132">
        <v>25000</v>
      </c>
      <c r="Q196" s="40">
        <f t="shared" si="9"/>
        <v>0</v>
      </c>
      <c r="R196" s="132">
        <v>854</v>
      </c>
      <c r="S196" s="132">
        <v>0</v>
      </c>
      <c r="T196" s="132">
        <v>7640</v>
      </c>
      <c r="U196" s="132">
        <v>0</v>
      </c>
      <c r="V196" s="132">
        <v>0</v>
      </c>
      <c r="W196" s="40">
        <f t="shared" si="10"/>
        <v>0</v>
      </c>
      <c r="X196" s="132">
        <v>0</v>
      </c>
      <c r="Y196" s="40">
        <f t="shared" si="11"/>
        <v>0</v>
      </c>
      <c r="Z196" s="132">
        <v>854</v>
      </c>
      <c r="AA196" s="132">
        <v>27500</v>
      </c>
      <c r="AB196" s="132">
        <v>0</v>
      </c>
      <c r="AC196" s="40">
        <f t="shared" si="12"/>
        <v>0</v>
      </c>
      <c r="AD196" s="132">
        <v>0</v>
      </c>
      <c r="AE196" s="132">
        <v>0</v>
      </c>
      <c r="AF196" s="132">
        <v>0</v>
      </c>
      <c r="AG196" s="132">
        <v>0</v>
      </c>
    </row>
    <row r="197" spans="2:33" ht="14.25" customHeight="1">
      <c r="B197" s="24" t="s">
        <v>378</v>
      </c>
      <c r="C197" s="25" t="s">
        <v>379</v>
      </c>
      <c r="D197" s="132">
        <v>0</v>
      </c>
      <c r="E197" s="132">
        <v>0</v>
      </c>
      <c r="F197" s="132">
        <v>0</v>
      </c>
      <c r="G197" s="132">
        <v>0</v>
      </c>
      <c r="H197" s="132">
        <v>0</v>
      </c>
      <c r="I197" s="132">
        <v>0</v>
      </c>
      <c r="J197" s="132">
        <v>0</v>
      </c>
      <c r="K197" s="132">
        <v>0</v>
      </c>
      <c r="L197" s="132">
        <v>0</v>
      </c>
      <c r="M197" s="132">
        <v>0</v>
      </c>
      <c r="N197" s="132">
        <v>0</v>
      </c>
      <c r="O197" s="132">
        <v>0</v>
      </c>
      <c r="P197" s="132">
        <v>0</v>
      </c>
      <c r="Q197" s="40">
        <f t="shared" si="9"/>
        <v>0</v>
      </c>
      <c r="R197" s="132">
        <v>0</v>
      </c>
      <c r="S197" s="132">
        <v>0</v>
      </c>
      <c r="T197" s="132">
        <v>0</v>
      </c>
      <c r="U197" s="132">
        <v>0</v>
      </c>
      <c r="V197" s="132">
        <v>0</v>
      </c>
      <c r="W197" s="40">
        <f t="shared" si="10"/>
        <v>0</v>
      </c>
      <c r="X197" s="132">
        <v>0</v>
      </c>
      <c r="Y197" s="40">
        <f t="shared" si="11"/>
        <v>0</v>
      </c>
      <c r="Z197" s="132">
        <v>0</v>
      </c>
      <c r="AA197" s="132">
        <v>0</v>
      </c>
      <c r="AB197" s="132">
        <v>0</v>
      </c>
      <c r="AC197" s="40">
        <f t="shared" si="12"/>
        <v>0</v>
      </c>
      <c r="AD197" s="132">
        <v>0</v>
      </c>
      <c r="AE197" s="132">
        <v>0</v>
      </c>
      <c r="AF197" s="132">
        <v>0</v>
      </c>
      <c r="AG197" s="132">
        <v>0</v>
      </c>
    </row>
    <row r="198" spans="2:33" ht="14.25" customHeight="1">
      <c r="B198" s="24" t="s">
        <v>380</v>
      </c>
      <c r="C198" s="25" t="s">
        <v>381</v>
      </c>
      <c r="D198" s="132">
        <v>0</v>
      </c>
      <c r="E198" s="132">
        <v>0</v>
      </c>
      <c r="F198" s="132">
        <v>0</v>
      </c>
      <c r="G198" s="132">
        <v>0</v>
      </c>
      <c r="H198" s="132">
        <v>0</v>
      </c>
      <c r="I198" s="132">
        <v>0</v>
      </c>
      <c r="J198" s="132">
        <v>0</v>
      </c>
      <c r="K198" s="132">
        <v>0</v>
      </c>
      <c r="L198" s="132">
        <v>0</v>
      </c>
      <c r="M198" s="132">
        <v>0</v>
      </c>
      <c r="N198" s="132">
        <v>0</v>
      </c>
      <c r="O198" s="132">
        <v>0</v>
      </c>
      <c r="P198" s="132">
        <v>0</v>
      </c>
      <c r="Q198" s="40">
        <f t="shared" si="9"/>
        <v>0</v>
      </c>
      <c r="R198" s="132">
        <v>0</v>
      </c>
      <c r="S198" s="132">
        <v>0</v>
      </c>
      <c r="T198" s="132">
        <v>0</v>
      </c>
      <c r="U198" s="132">
        <v>0</v>
      </c>
      <c r="V198" s="132">
        <v>0</v>
      </c>
      <c r="W198" s="40">
        <f t="shared" si="10"/>
        <v>0</v>
      </c>
      <c r="X198" s="132">
        <v>0</v>
      </c>
      <c r="Y198" s="40">
        <f t="shared" si="11"/>
        <v>0</v>
      </c>
      <c r="Z198" s="132">
        <v>0</v>
      </c>
      <c r="AA198" s="132">
        <v>0</v>
      </c>
      <c r="AB198" s="132">
        <v>0</v>
      </c>
      <c r="AC198" s="40">
        <f t="shared" si="12"/>
        <v>0</v>
      </c>
      <c r="AD198" s="132">
        <v>0</v>
      </c>
      <c r="AE198" s="132">
        <v>0</v>
      </c>
      <c r="AF198" s="132">
        <v>0</v>
      </c>
      <c r="AG198" s="132">
        <v>0</v>
      </c>
    </row>
    <row r="199" spans="2:33" ht="14.25" customHeight="1">
      <c r="B199" s="26" t="s">
        <v>382</v>
      </c>
      <c r="C199" s="27" t="s">
        <v>383</v>
      </c>
      <c r="D199" s="132">
        <v>28567</v>
      </c>
      <c r="E199" s="132">
        <v>0</v>
      </c>
      <c r="F199" s="132">
        <v>28567</v>
      </c>
      <c r="G199" s="132">
        <v>0</v>
      </c>
      <c r="H199" s="132">
        <v>21900</v>
      </c>
      <c r="I199" s="132">
        <v>0</v>
      </c>
      <c r="J199" s="132">
        <v>87277</v>
      </c>
      <c r="K199" s="132">
        <v>58710</v>
      </c>
      <c r="L199" s="132">
        <v>1173.77</v>
      </c>
      <c r="M199" s="132">
        <v>0</v>
      </c>
      <c r="N199" s="132">
        <v>0</v>
      </c>
      <c r="O199" s="132">
        <v>25000</v>
      </c>
      <c r="P199" s="132">
        <v>66350</v>
      </c>
      <c r="Q199" s="40">
        <f t="shared" si="9"/>
        <v>0</v>
      </c>
      <c r="R199" s="132">
        <v>1173.77</v>
      </c>
      <c r="S199" s="132">
        <v>0</v>
      </c>
      <c r="T199" s="132">
        <v>7640</v>
      </c>
      <c r="U199" s="132">
        <v>0</v>
      </c>
      <c r="V199" s="132">
        <v>0</v>
      </c>
      <c r="W199" s="40">
        <f t="shared" si="10"/>
        <v>0</v>
      </c>
      <c r="X199" s="132">
        <v>728.12</v>
      </c>
      <c r="Y199" s="40">
        <f t="shared" si="11"/>
        <v>728.12</v>
      </c>
      <c r="Z199" s="132">
        <v>1173.77</v>
      </c>
      <c r="AA199" s="132">
        <v>33742.370000000003</v>
      </c>
      <c r="AB199" s="132">
        <v>728.12</v>
      </c>
      <c r="AC199" s="40">
        <f t="shared" si="12"/>
        <v>728.12</v>
      </c>
      <c r="AD199" s="132">
        <v>0</v>
      </c>
      <c r="AE199" s="132">
        <v>0</v>
      </c>
      <c r="AF199" s="132">
        <v>0</v>
      </c>
      <c r="AG199" s="132">
        <v>0</v>
      </c>
    </row>
    <row r="200" spans="2:33" ht="14.25" customHeight="1">
      <c r="B200" s="24" t="s">
        <v>384</v>
      </c>
      <c r="C200" s="25" t="s">
        <v>385</v>
      </c>
      <c r="D200" s="132">
        <v>0</v>
      </c>
      <c r="E200" s="132">
        <v>0</v>
      </c>
      <c r="F200" s="132">
        <v>0</v>
      </c>
      <c r="G200" s="132">
        <v>0</v>
      </c>
      <c r="H200" s="132">
        <v>0</v>
      </c>
      <c r="I200" s="132">
        <v>0</v>
      </c>
      <c r="J200" s="132">
        <v>0</v>
      </c>
      <c r="K200" s="132">
        <v>0</v>
      </c>
      <c r="L200" s="132">
        <v>0</v>
      </c>
      <c r="M200" s="132">
        <v>0</v>
      </c>
      <c r="N200" s="132">
        <v>0</v>
      </c>
      <c r="O200" s="132">
        <v>0</v>
      </c>
      <c r="P200" s="132">
        <v>0</v>
      </c>
      <c r="Q200" s="40">
        <f t="shared" si="9"/>
        <v>0</v>
      </c>
      <c r="R200" s="132">
        <v>0</v>
      </c>
      <c r="S200" s="132">
        <v>0</v>
      </c>
      <c r="T200" s="132">
        <v>0</v>
      </c>
      <c r="U200" s="132">
        <v>0</v>
      </c>
      <c r="V200" s="132">
        <v>0</v>
      </c>
      <c r="W200" s="40">
        <f t="shared" si="10"/>
        <v>0</v>
      </c>
      <c r="X200" s="132">
        <v>0</v>
      </c>
      <c r="Y200" s="40">
        <f t="shared" si="11"/>
        <v>0</v>
      </c>
      <c r="Z200" s="132">
        <v>0</v>
      </c>
      <c r="AA200" s="132">
        <v>0</v>
      </c>
      <c r="AB200" s="132">
        <v>0</v>
      </c>
      <c r="AC200" s="40">
        <f t="shared" si="12"/>
        <v>0</v>
      </c>
      <c r="AD200" s="132">
        <v>0</v>
      </c>
      <c r="AE200" s="132">
        <v>0</v>
      </c>
      <c r="AF200" s="132">
        <v>0</v>
      </c>
      <c r="AG200" s="132">
        <v>0</v>
      </c>
    </row>
    <row r="201" spans="2:33" ht="14.25" customHeight="1">
      <c r="B201" s="24" t="s">
        <v>386</v>
      </c>
      <c r="C201" s="25" t="s">
        <v>387</v>
      </c>
      <c r="D201" s="132">
        <v>0</v>
      </c>
      <c r="E201" s="132">
        <v>0</v>
      </c>
      <c r="F201" s="132">
        <v>0</v>
      </c>
      <c r="G201" s="132">
        <v>0</v>
      </c>
      <c r="H201" s="132">
        <v>0</v>
      </c>
      <c r="I201" s="132">
        <v>0</v>
      </c>
      <c r="J201" s="132">
        <v>0</v>
      </c>
      <c r="K201" s="132">
        <v>0</v>
      </c>
      <c r="L201" s="132">
        <v>0</v>
      </c>
      <c r="M201" s="132">
        <v>0</v>
      </c>
      <c r="N201" s="132">
        <v>0</v>
      </c>
      <c r="O201" s="132">
        <v>0</v>
      </c>
      <c r="P201" s="132">
        <v>0</v>
      </c>
      <c r="Q201" s="40">
        <f t="shared" si="9"/>
        <v>0</v>
      </c>
      <c r="R201" s="132">
        <v>0</v>
      </c>
      <c r="S201" s="132">
        <v>0</v>
      </c>
      <c r="T201" s="132">
        <v>0</v>
      </c>
      <c r="U201" s="132">
        <v>0</v>
      </c>
      <c r="V201" s="132">
        <v>0</v>
      </c>
      <c r="W201" s="40">
        <f t="shared" si="10"/>
        <v>0</v>
      </c>
      <c r="X201" s="132">
        <v>0</v>
      </c>
      <c r="Y201" s="40">
        <f t="shared" si="11"/>
        <v>0</v>
      </c>
      <c r="Z201" s="132">
        <v>0</v>
      </c>
      <c r="AA201" s="132">
        <v>0</v>
      </c>
      <c r="AB201" s="132">
        <v>0</v>
      </c>
      <c r="AC201" s="40">
        <f t="shared" si="12"/>
        <v>0</v>
      </c>
      <c r="AD201" s="132">
        <v>0</v>
      </c>
      <c r="AE201" s="132">
        <v>0</v>
      </c>
      <c r="AF201" s="132">
        <v>0</v>
      </c>
      <c r="AG201" s="132">
        <v>0</v>
      </c>
    </row>
    <row r="202" spans="2:33" ht="14.25" customHeight="1">
      <c r="B202" s="24" t="s">
        <v>388</v>
      </c>
      <c r="C202" s="25" t="s">
        <v>389</v>
      </c>
      <c r="D202" s="132">
        <v>0</v>
      </c>
      <c r="E202" s="132">
        <v>0</v>
      </c>
      <c r="F202" s="132">
        <v>0</v>
      </c>
      <c r="G202" s="132">
        <v>0</v>
      </c>
      <c r="H202" s="132">
        <v>0</v>
      </c>
      <c r="I202" s="132">
        <v>0</v>
      </c>
      <c r="J202" s="132">
        <v>0</v>
      </c>
      <c r="K202" s="132">
        <v>0</v>
      </c>
      <c r="L202" s="132">
        <v>0</v>
      </c>
      <c r="M202" s="132">
        <v>0</v>
      </c>
      <c r="N202" s="132">
        <v>0</v>
      </c>
      <c r="O202" s="132">
        <v>0</v>
      </c>
      <c r="P202" s="132">
        <v>0</v>
      </c>
      <c r="Q202" s="40">
        <f t="shared" si="9"/>
        <v>0</v>
      </c>
      <c r="R202" s="132">
        <v>0</v>
      </c>
      <c r="S202" s="132">
        <v>0</v>
      </c>
      <c r="T202" s="132">
        <v>0</v>
      </c>
      <c r="U202" s="132">
        <v>0</v>
      </c>
      <c r="V202" s="132">
        <v>0</v>
      </c>
      <c r="W202" s="40">
        <f t="shared" si="10"/>
        <v>0</v>
      </c>
      <c r="X202" s="132">
        <v>0</v>
      </c>
      <c r="Y202" s="40">
        <f t="shared" si="11"/>
        <v>0</v>
      </c>
      <c r="Z202" s="132">
        <v>0</v>
      </c>
      <c r="AA202" s="132">
        <v>0</v>
      </c>
      <c r="AB202" s="132">
        <v>0</v>
      </c>
      <c r="AC202" s="40">
        <f t="shared" si="12"/>
        <v>0</v>
      </c>
      <c r="AD202" s="132">
        <v>0</v>
      </c>
      <c r="AE202" s="132">
        <v>0</v>
      </c>
      <c r="AF202" s="132">
        <v>0</v>
      </c>
      <c r="AG202" s="132">
        <v>0</v>
      </c>
    </row>
    <row r="203" spans="2:33" ht="14.25" customHeight="1">
      <c r="B203" s="26" t="s">
        <v>390</v>
      </c>
      <c r="C203" s="27" t="s">
        <v>391</v>
      </c>
      <c r="D203" s="132">
        <v>0</v>
      </c>
      <c r="E203" s="132">
        <v>0</v>
      </c>
      <c r="F203" s="132">
        <v>0</v>
      </c>
      <c r="G203" s="132">
        <v>0</v>
      </c>
      <c r="H203" s="132">
        <v>0</v>
      </c>
      <c r="I203" s="132">
        <v>0</v>
      </c>
      <c r="J203" s="132">
        <v>0</v>
      </c>
      <c r="K203" s="132">
        <v>0</v>
      </c>
      <c r="L203" s="132">
        <v>0</v>
      </c>
      <c r="M203" s="132">
        <v>0</v>
      </c>
      <c r="N203" s="132">
        <v>0</v>
      </c>
      <c r="O203" s="132">
        <v>0</v>
      </c>
      <c r="P203" s="132">
        <v>0</v>
      </c>
      <c r="Q203" s="40">
        <f t="shared" si="9"/>
        <v>0</v>
      </c>
      <c r="R203" s="132">
        <v>0</v>
      </c>
      <c r="S203" s="132">
        <v>0</v>
      </c>
      <c r="T203" s="132">
        <v>0</v>
      </c>
      <c r="U203" s="132">
        <v>0</v>
      </c>
      <c r="V203" s="132">
        <v>0</v>
      </c>
      <c r="W203" s="40">
        <f t="shared" si="10"/>
        <v>0</v>
      </c>
      <c r="X203" s="132">
        <v>0</v>
      </c>
      <c r="Y203" s="40">
        <f t="shared" si="11"/>
        <v>0</v>
      </c>
      <c r="Z203" s="132">
        <v>0</v>
      </c>
      <c r="AA203" s="132">
        <v>0</v>
      </c>
      <c r="AB203" s="132">
        <v>0</v>
      </c>
      <c r="AC203" s="40">
        <f t="shared" si="12"/>
        <v>0</v>
      </c>
      <c r="AD203" s="132">
        <v>0</v>
      </c>
      <c r="AE203" s="132">
        <v>0</v>
      </c>
      <c r="AF203" s="132">
        <v>0</v>
      </c>
      <c r="AG203" s="132">
        <v>0</v>
      </c>
    </row>
    <row r="204" spans="2:33" ht="14.25" customHeight="1">
      <c r="B204" s="24" t="s">
        <v>392</v>
      </c>
      <c r="C204" s="25" t="s">
        <v>393</v>
      </c>
      <c r="D204" s="132">
        <v>6684</v>
      </c>
      <c r="E204" s="132">
        <v>0</v>
      </c>
      <c r="F204" s="132">
        <v>6684</v>
      </c>
      <c r="G204" s="132">
        <v>0</v>
      </c>
      <c r="H204" s="132">
        <v>6684</v>
      </c>
      <c r="I204" s="132">
        <v>0</v>
      </c>
      <c r="J204" s="132">
        <v>6684</v>
      </c>
      <c r="K204" s="132">
        <v>0</v>
      </c>
      <c r="L204" s="132">
        <v>6684</v>
      </c>
      <c r="M204" s="132">
        <v>0</v>
      </c>
      <c r="N204" s="132">
        <v>0</v>
      </c>
      <c r="O204" s="132">
        <v>0</v>
      </c>
      <c r="P204" s="132">
        <v>0</v>
      </c>
      <c r="Q204" s="40">
        <f t="shared" si="9"/>
        <v>0</v>
      </c>
      <c r="R204" s="132">
        <v>6684</v>
      </c>
      <c r="S204" s="132">
        <v>0</v>
      </c>
      <c r="T204" s="132">
        <v>0</v>
      </c>
      <c r="U204" s="132">
        <v>0</v>
      </c>
      <c r="V204" s="132">
        <v>0</v>
      </c>
      <c r="W204" s="40">
        <f t="shared" si="10"/>
        <v>0</v>
      </c>
      <c r="X204" s="132">
        <v>0</v>
      </c>
      <c r="Y204" s="40">
        <f t="shared" si="11"/>
        <v>0</v>
      </c>
      <c r="Z204" s="132">
        <v>6684</v>
      </c>
      <c r="AA204" s="132">
        <v>6684</v>
      </c>
      <c r="AB204" s="132">
        <v>0</v>
      </c>
      <c r="AC204" s="40">
        <f t="shared" si="12"/>
        <v>0</v>
      </c>
      <c r="AD204" s="132">
        <v>0</v>
      </c>
      <c r="AE204" s="132">
        <v>0</v>
      </c>
      <c r="AF204" s="132">
        <v>0</v>
      </c>
      <c r="AG204" s="132">
        <v>0</v>
      </c>
    </row>
    <row r="205" spans="2:33" ht="14.25" customHeight="1">
      <c r="B205" s="24" t="s">
        <v>394</v>
      </c>
      <c r="C205" s="25" t="s">
        <v>395</v>
      </c>
      <c r="D205" s="132">
        <v>0</v>
      </c>
      <c r="E205" s="132">
        <v>0</v>
      </c>
      <c r="F205" s="132">
        <v>0</v>
      </c>
      <c r="G205" s="132">
        <v>0</v>
      </c>
      <c r="H205" s="132">
        <v>0</v>
      </c>
      <c r="I205" s="132">
        <v>0</v>
      </c>
      <c r="J205" s="132">
        <v>0</v>
      </c>
      <c r="K205" s="132">
        <v>0</v>
      </c>
      <c r="L205" s="132">
        <v>0</v>
      </c>
      <c r="M205" s="132">
        <v>0</v>
      </c>
      <c r="N205" s="132">
        <v>0</v>
      </c>
      <c r="O205" s="132">
        <v>0</v>
      </c>
      <c r="P205" s="132">
        <v>0</v>
      </c>
      <c r="Q205" s="40">
        <f t="shared" si="9"/>
        <v>0</v>
      </c>
      <c r="R205" s="132">
        <v>0</v>
      </c>
      <c r="S205" s="132">
        <v>0</v>
      </c>
      <c r="T205" s="132">
        <v>0</v>
      </c>
      <c r="U205" s="132">
        <v>0</v>
      </c>
      <c r="V205" s="132">
        <v>0</v>
      </c>
      <c r="W205" s="40">
        <f t="shared" si="10"/>
        <v>0</v>
      </c>
      <c r="X205" s="132">
        <v>0</v>
      </c>
      <c r="Y205" s="40">
        <f t="shared" si="11"/>
        <v>0</v>
      </c>
      <c r="Z205" s="132">
        <v>0</v>
      </c>
      <c r="AA205" s="132">
        <v>0</v>
      </c>
      <c r="AB205" s="132">
        <v>0</v>
      </c>
      <c r="AC205" s="40">
        <f t="shared" si="12"/>
        <v>0</v>
      </c>
      <c r="AD205" s="132">
        <v>0</v>
      </c>
      <c r="AE205" s="132">
        <v>0</v>
      </c>
      <c r="AF205" s="132">
        <v>0</v>
      </c>
      <c r="AG205" s="132">
        <v>0</v>
      </c>
    </row>
    <row r="206" spans="2:33" ht="14.25" customHeight="1">
      <c r="B206" s="26" t="s">
        <v>396</v>
      </c>
      <c r="C206" s="27" t="s">
        <v>397</v>
      </c>
      <c r="D206" s="132">
        <v>6684</v>
      </c>
      <c r="E206" s="132">
        <v>0</v>
      </c>
      <c r="F206" s="132">
        <v>6684</v>
      </c>
      <c r="G206" s="132">
        <v>0</v>
      </c>
      <c r="H206" s="132">
        <v>6684</v>
      </c>
      <c r="I206" s="132">
        <v>0</v>
      </c>
      <c r="J206" s="132">
        <v>6684</v>
      </c>
      <c r="K206" s="132">
        <v>0</v>
      </c>
      <c r="L206" s="132">
        <v>6684</v>
      </c>
      <c r="M206" s="132">
        <v>0</v>
      </c>
      <c r="N206" s="132">
        <v>0</v>
      </c>
      <c r="O206" s="132">
        <v>0</v>
      </c>
      <c r="P206" s="132">
        <v>0</v>
      </c>
      <c r="Q206" s="40">
        <f t="shared" si="9"/>
        <v>0</v>
      </c>
      <c r="R206" s="132">
        <v>6684</v>
      </c>
      <c r="S206" s="132">
        <v>0</v>
      </c>
      <c r="T206" s="132">
        <v>0</v>
      </c>
      <c r="U206" s="132">
        <v>0</v>
      </c>
      <c r="V206" s="132">
        <v>0</v>
      </c>
      <c r="W206" s="40">
        <f t="shared" si="10"/>
        <v>0</v>
      </c>
      <c r="X206" s="132">
        <v>0</v>
      </c>
      <c r="Y206" s="40">
        <f t="shared" si="11"/>
        <v>0</v>
      </c>
      <c r="Z206" s="132">
        <v>6684</v>
      </c>
      <c r="AA206" s="132">
        <v>6684</v>
      </c>
      <c r="AB206" s="132">
        <v>0</v>
      </c>
      <c r="AC206" s="40">
        <f t="shared" si="12"/>
        <v>0</v>
      </c>
      <c r="AD206" s="132">
        <v>0</v>
      </c>
      <c r="AE206" s="132">
        <v>0</v>
      </c>
      <c r="AF206" s="132">
        <v>0</v>
      </c>
      <c r="AG206" s="132">
        <v>0</v>
      </c>
    </row>
    <row r="207" spans="2:33" ht="14.25" customHeight="1">
      <c r="B207" s="24" t="s">
        <v>398</v>
      </c>
      <c r="C207" s="25" t="s">
        <v>399</v>
      </c>
      <c r="D207" s="132">
        <v>543303.56999999995</v>
      </c>
      <c r="E207" s="132">
        <v>0</v>
      </c>
      <c r="F207" s="132">
        <v>0</v>
      </c>
      <c r="G207" s="132">
        <v>0</v>
      </c>
      <c r="H207" s="132">
        <v>0</v>
      </c>
      <c r="I207" s="132">
        <v>0</v>
      </c>
      <c r="J207" s="132">
        <v>543303.56999999995</v>
      </c>
      <c r="K207" s="132">
        <v>0</v>
      </c>
      <c r="L207" s="132">
        <v>27885.4</v>
      </c>
      <c r="M207" s="132">
        <v>48306.63</v>
      </c>
      <c r="N207" s="132">
        <v>48182.33</v>
      </c>
      <c r="O207" s="132">
        <v>470763.33</v>
      </c>
      <c r="P207" s="132">
        <v>137463.19</v>
      </c>
      <c r="Q207" s="40">
        <f t="shared" si="9"/>
        <v>0</v>
      </c>
      <c r="R207" s="132">
        <v>11544</v>
      </c>
      <c r="S207" s="132">
        <v>64523.73</v>
      </c>
      <c r="T207" s="132">
        <v>137463.19</v>
      </c>
      <c r="U207" s="132">
        <v>0</v>
      </c>
      <c r="V207" s="132">
        <v>16341.4</v>
      </c>
      <c r="W207" s="40">
        <f t="shared" si="10"/>
        <v>0</v>
      </c>
      <c r="X207" s="132">
        <v>0</v>
      </c>
      <c r="Y207" s="40">
        <f t="shared" si="11"/>
        <v>0</v>
      </c>
      <c r="Z207" s="132">
        <v>307837.93</v>
      </c>
      <c r="AA207" s="132">
        <v>717196.53</v>
      </c>
      <c r="AB207" s="132">
        <v>0</v>
      </c>
      <c r="AC207" s="40">
        <f t="shared" si="12"/>
        <v>0</v>
      </c>
      <c r="AD207" s="132">
        <v>0</v>
      </c>
      <c r="AE207" s="132">
        <v>543303.56999999995</v>
      </c>
      <c r="AF207" s="132">
        <v>0</v>
      </c>
      <c r="AG207" s="132">
        <v>0</v>
      </c>
    </row>
    <row r="208" spans="2:33" ht="14.25" customHeight="1">
      <c r="B208" s="26" t="s">
        <v>400</v>
      </c>
      <c r="C208" s="27" t="s">
        <v>401</v>
      </c>
      <c r="D208" s="132">
        <v>543303.56999999995</v>
      </c>
      <c r="E208" s="132">
        <v>0</v>
      </c>
      <c r="F208" s="132">
        <v>0</v>
      </c>
      <c r="G208" s="132">
        <v>0</v>
      </c>
      <c r="H208" s="132">
        <v>0</v>
      </c>
      <c r="I208" s="132">
        <v>0</v>
      </c>
      <c r="J208" s="132">
        <v>543303.56999999995</v>
      </c>
      <c r="K208" s="132">
        <v>0</v>
      </c>
      <c r="L208" s="132">
        <v>27885.4</v>
      </c>
      <c r="M208" s="132">
        <v>48306.63</v>
      </c>
      <c r="N208" s="132">
        <v>48182.33</v>
      </c>
      <c r="O208" s="132">
        <v>470763.33</v>
      </c>
      <c r="P208" s="132">
        <v>137463.19</v>
      </c>
      <c r="Q208" s="40">
        <f t="shared" si="9"/>
        <v>0</v>
      </c>
      <c r="R208" s="132">
        <v>11544</v>
      </c>
      <c r="S208" s="132">
        <v>64523.73</v>
      </c>
      <c r="T208" s="132">
        <v>137463.19</v>
      </c>
      <c r="U208" s="132">
        <v>0</v>
      </c>
      <c r="V208" s="132">
        <v>16341.4</v>
      </c>
      <c r="W208" s="40">
        <f t="shared" si="10"/>
        <v>0</v>
      </c>
      <c r="X208" s="132">
        <v>0</v>
      </c>
      <c r="Y208" s="40">
        <f t="shared" si="11"/>
        <v>0</v>
      </c>
      <c r="Z208" s="132">
        <v>307837.93</v>
      </c>
      <c r="AA208" s="132">
        <v>717196.53</v>
      </c>
      <c r="AB208" s="132">
        <v>0</v>
      </c>
      <c r="AC208" s="40">
        <f t="shared" si="12"/>
        <v>0</v>
      </c>
      <c r="AD208" s="132">
        <v>0</v>
      </c>
      <c r="AE208" s="132">
        <v>543303.56999999995</v>
      </c>
      <c r="AF208" s="132">
        <v>0</v>
      </c>
      <c r="AG208" s="132">
        <v>0</v>
      </c>
    </row>
    <row r="209" spans="2:33" ht="14.25" customHeight="1">
      <c r="B209" s="24" t="s">
        <v>402</v>
      </c>
      <c r="C209" s="25" t="s">
        <v>403</v>
      </c>
      <c r="D209" s="132">
        <v>0</v>
      </c>
      <c r="E209" s="132">
        <v>0</v>
      </c>
      <c r="F209" s="132">
        <v>0</v>
      </c>
      <c r="G209" s="132">
        <v>0</v>
      </c>
      <c r="H209" s="132">
        <v>0</v>
      </c>
      <c r="I209" s="132">
        <v>0</v>
      </c>
      <c r="J209" s="132">
        <v>0</v>
      </c>
      <c r="K209" s="132">
        <v>0</v>
      </c>
      <c r="L209" s="132">
        <v>0</v>
      </c>
      <c r="M209" s="132">
        <v>0</v>
      </c>
      <c r="N209" s="132">
        <v>0</v>
      </c>
      <c r="O209" s="132">
        <v>0</v>
      </c>
      <c r="P209" s="132">
        <v>0</v>
      </c>
      <c r="Q209" s="40">
        <f t="shared" si="9"/>
        <v>0</v>
      </c>
      <c r="R209" s="132">
        <v>0</v>
      </c>
      <c r="S209" s="132">
        <v>0</v>
      </c>
      <c r="T209" s="132">
        <v>0</v>
      </c>
      <c r="U209" s="132">
        <v>0</v>
      </c>
      <c r="V209" s="132">
        <v>0</v>
      </c>
      <c r="W209" s="40">
        <f t="shared" si="10"/>
        <v>0</v>
      </c>
      <c r="X209" s="132">
        <v>0</v>
      </c>
      <c r="Y209" s="40">
        <f t="shared" si="11"/>
        <v>0</v>
      </c>
      <c r="Z209" s="132">
        <v>0</v>
      </c>
      <c r="AA209" s="132">
        <v>0</v>
      </c>
      <c r="AB209" s="132">
        <v>0</v>
      </c>
      <c r="AC209" s="40">
        <f t="shared" si="12"/>
        <v>0</v>
      </c>
      <c r="AD209" s="132">
        <v>0</v>
      </c>
      <c r="AE209" s="132">
        <v>0</v>
      </c>
      <c r="AF209" s="132">
        <v>0</v>
      </c>
      <c r="AG209" s="132">
        <v>0</v>
      </c>
    </row>
    <row r="210" spans="2:33" ht="14.25" customHeight="1">
      <c r="B210" s="26" t="s">
        <v>404</v>
      </c>
      <c r="C210" s="27" t="s">
        <v>405</v>
      </c>
      <c r="D210" s="132">
        <v>0</v>
      </c>
      <c r="E210" s="132">
        <v>0</v>
      </c>
      <c r="F210" s="132">
        <v>0</v>
      </c>
      <c r="G210" s="132">
        <v>0</v>
      </c>
      <c r="H210" s="132">
        <v>0</v>
      </c>
      <c r="I210" s="132">
        <v>0</v>
      </c>
      <c r="J210" s="132">
        <v>0</v>
      </c>
      <c r="K210" s="132">
        <v>0</v>
      </c>
      <c r="L210" s="132">
        <v>0</v>
      </c>
      <c r="M210" s="132">
        <v>0</v>
      </c>
      <c r="N210" s="132">
        <v>0</v>
      </c>
      <c r="O210" s="132">
        <v>0</v>
      </c>
      <c r="P210" s="132">
        <v>0</v>
      </c>
      <c r="Q210" s="40">
        <f t="shared" si="9"/>
        <v>0</v>
      </c>
      <c r="R210" s="132">
        <v>0</v>
      </c>
      <c r="S210" s="132">
        <v>0</v>
      </c>
      <c r="T210" s="132">
        <v>0</v>
      </c>
      <c r="U210" s="132">
        <v>0</v>
      </c>
      <c r="V210" s="132">
        <v>0</v>
      </c>
      <c r="W210" s="40">
        <f t="shared" si="10"/>
        <v>0</v>
      </c>
      <c r="X210" s="132">
        <v>0</v>
      </c>
      <c r="Y210" s="40">
        <f t="shared" si="11"/>
        <v>0</v>
      </c>
      <c r="Z210" s="132">
        <v>0</v>
      </c>
      <c r="AA210" s="132">
        <v>0</v>
      </c>
      <c r="AB210" s="132">
        <v>0</v>
      </c>
      <c r="AC210" s="40">
        <f t="shared" si="12"/>
        <v>0</v>
      </c>
      <c r="AD210" s="132">
        <v>0</v>
      </c>
      <c r="AE210" s="132">
        <v>0</v>
      </c>
      <c r="AF210" s="132">
        <v>0</v>
      </c>
      <c r="AG210" s="132">
        <v>0</v>
      </c>
    </row>
    <row r="211" spans="2:33" ht="14.25" customHeight="1">
      <c r="B211" s="24" t="s">
        <v>406</v>
      </c>
      <c r="C211" s="25" t="s">
        <v>407</v>
      </c>
      <c r="D211" s="132">
        <v>0</v>
      </c>
      <c r="E211" s="132">
        <v>0</v>
      </c>
      <c r="F211" s="132">
        <v>0</v>
      </c>
      <c r="G211" s="132">
        <v>0</v>
      </c>
      <c r="H211" s="132">
        <v>0</v>
      </c>
      <c r="I211" s="132">
        <v>0</v>
      </c>
      <c r="J211" s="132">
        <v>0</v>
      </c>
      <c r="K211" s="132">
        <v>0</v>
      </c>
      <c r="L211" s="132">
        <v>0</v>
      </c>
      <c r="M211" s="132">
        <v>0</v>
      </c>
      <c r="N211" s="132">
        <v>0</v>
      </c>
      <c r="O211" s="132">
        <v>0</v>
      </c>
      <c r="P211" s="132">
        <v>0</v>
      </c>
      <c r="Q211" s="40">
        <f t="shared" si="9"/>
        <v>0</v>
      </c>
      <c r="R211" s="132">
        <v>0</v>
      </c>
      <c r="S211" s="132">
        <v>0</v>
      </c>
      <c r="T211" s="132">
        <v>0</v>
      </c>
      <c r="U211" s="132">
        <v>0</v>
      </c>
      <c r="V211" s="132">
        <v>0</v>
      </c>
      <c r="W211" s="40">
        <f t="shared" si="10"/>
        <v>0</v>
      </c>
      <c r="X211" s="132">
        <v>0</v>
      </c>
      <c r="Y211" s="40">
        <f t="shared" si="11"/>
        <v>0</v>
      </c>
      <c r="Z211" s="132">
        <v>0</v>
      </c>
      <c r="AA211" s="132">
        <v>0</v>
      </c>
      <c r="AB211" s="132">
        <v>0</v>
      </c>
      <c r="AC211" s="40">
        <f t="shared" si="12"/>
        <v>0</v>
      </c>
      <c r="AD211" s="132">
        <v>0</v>
      </c>
      <c r="AE211" s="132">
        <v>0</v>
      </c>
      <c r="AF211" s="132">
        <v>0</v>
      </c>
      <c r="AG211" s="132">
        <v>0</v>
      </c>
    </row>
    <row r="212" spans="2:33" ht="14.25" customHeight="1">
      <c r="B212" s="26" t="s">
        <v>408</v>
      </c>
      <c r="C212" s="27" t="s">
        <v>409</v>
      </c>
      <c r="D212" s="132">
        <v>0</v>
      </c>
      <c r="E212" s="132">
        <v>0</v>
      </c>
      <c r="F212" s="132">
        <v>0</v>
      </c>
      <c r="G212" s="132">
        <v>0</v>
      </c>
      <c r="H212" s="132">
        <v>0</v>
      </c>
      <c r="I212" s="132">
        <v>0</v>
      </c>
      <c r="J212" s="132">
        <v>0</v>
      </c>
      <c r="K212" s="132">
        <v>0</v>
      </c>
      <c r="L212" s="132">
        <v>0</v>
      </c>
      <c r="M212" s="132">
        <v>0</v>
      </c>
      <c r="N212" s="132">
        <v>0</v>
      </c>
      <c r="O212" s="132">
        <v>0</v>
      </c>
      <c r="P212" s="132">
        <v>0</v>
      </c>
      <c r="Q212" s="40">
        <f t="shared" si="9"/>
        <v>0</v>
      </c>
      <c r="R212" s="132">
        <v>0</v>
      </c>
      <c r="S212" s="132">
        <v>0</v>
      </c>
      <c r="T212" s="132">
        <v>0</v>
      </c>
      <c r="U212" s="132">
        <v>0</v>
      </c>
      <c r="V212" s="132">
        <v>0</v>
      </c>
      <c r="W212" s="40">
        <f t="shared" si="10"/>
        <v>0</v>
      </c>
      <c r="X212" s="132">
        <v>0</v>
      </c>
      <c r="Y212" s="40">
        <f t="shared" si="11"/>
        <v>0</v>
      </c>
      <c r="Z212" s="132">
        <v>0</v>
      </c>
      <c r="AA212" s="132">
        <v>0</v>
      </c>
      <c r="AB212" s="132">
        <v>0</v>
      </c>
      <c r="AC212" s="40">
        <f t="shared" si="12"/>
        <v>0</v>
      </c>
      <c r="AD212" s="132">
        <v>0</v>
      </c>
      <c r="AE212" s="132">
        <v>0</v>
      </c>
      <c r="AF212" s="132">
        <v>0</v>
      </c>
      <c r="AG212" s="132">
        <v>0</v>
      </c>
    </row>
    <row r="213" spans="2:33" ht="14.25" customHeight="1">
      <c r="B213" s="24" t="s">
        <v>410</v>
      </c>
      <c r="C213" s="25" t="s">
        <v>411</v>
      </c>
      <c r="D213" s="132">
        <v>9000</v>
      </c>
      <c r="E213" s="132">
        <v>0</v>
      </c>
      <c r="F213" s="132">
        <v>9000</v>
      </c>
      <c r="G213" s="132">
        <v>0</v>
      </c>
      <c r="H213" s="132">
        <v>9000</v>
      </c>
      <c r="I213" s="132">
        <v>0</v>
      </c>
      <c r="J213" s="132">
        <v>800000</v>
      </c>
      <c r="K213" s="132">
        <v>0</v>
      </c>
      <c r="L213" s="132">
        <v>0</v>
      </c>
      <c r="M213" s="132">
        <v>0</v>
      </c>
      <c r="N213" s="132">
        <v>0</v>
      </c>
      <c r="O213" s="132">
        <v>0</v>
      </c>
      <c r="P213" s="132">
        <v>0</v>
      </c>
      <c r="Q213" s="40">
        <f>(AE213+0)</f>
        <v>0</v>
      </c>
      <c r="R213" s="132">
        <v>0</v>
      </c>
      <c r="S213" s="132">
        <v>0</v>
      </c>
      <c r="T213" s="132">
        <v>0</v>
      </c>
      <c r="U213" s="132">
        <v>0</v>
      </c>
      <c r="V213" s="132">
        <v>0</v>
      </c>
      <c r="W213" s="40">
        <f t="shared" si="10"/>
        <v>0</v>
      </c>
      <c r="X213" s="132">
        <v>0</v>
      </c>
      <c r="Y213" s="40">
        <f t="shared" si="11"/>
        <v>0</v>
      </c>
      <c r="Z213" s="132">
        <v>75793.119999999995</v>
      </c>
      <c r="AA213" s="132">
        <v>21523.439999999999</v>
      </c>
      <c r="AB213" s="132">
        <v>0</v>
      </c>
      <c r="AC213" s="40">
        <f t="shared" si="12"/>
        <v>0</v>
      </c>
      <c r="AD213" s="132">
        <v>0</v>
      </c>
      <c r="AE213" s="132">
        <v>0</v>
      </c>
      <c r="AF213" s="132">
        <v>0</v>
      </c>
      <c r="AG213" s="132">
        <v>0</v>
      </c>
    </row>
    <row r="214" spans="2:33" ht="14.25" customHeight="1">
      <c r="B214" s="24" t="s">
        <v>412</v>
      </c>
      <c r="C214" s="25" t="s">
        <v>413</v>
      </c>
      <c r="D214" s="132">
        <v>41159.370000000003</v>
      </c>
      <c r="E214" s="132">
        <v>0</v>
      </c>
      <c r="F214" s="132">
        <v>41159.370000000003</v>
      </c>
      <c r="G214" s="132">
        <v>0</v>
      </c>
      <c r="H214" s="132">
        <v>41159.370000000003</v>
      </c>
      <c r="I214" s="132">
        <v>0</v>
      </c>
      <c r="J214" s="132">
        <v>0</v>
      </c>
      <c r="K214" s="132">
        <v>0</v>
      </c>
      <c r="L214" s="132">
        <v>0</v>
      </c>
      <c r="M214" s="132">
        <v>0</v>
      </c>
      <c r="N214" s="132">
        <v>0</v>
      </c>
      <c r="O214" s="132">
        <v>0</v>
      </c>
      <c r="P214" s="132">
        <v>0</v>
      </c>
      <c r="Q214" s="40">
        <f>(AE214+0)</f>
        <v>0</v>
      </c>
      <c r="R214" s="132">
        <v>0</v>
      </c>
      <c r="S214" s="132">
        <v>0</v>
      </c>
      <c r="T214" s="132">
        <v>0</v>
      </c>
      <c r="U214" s="132">
        <v>0</v>
      </c>
      <c r="V214" s="132">
        <v>0</v>
      </c>
      <c r="W214" s="40">
        <f t="shared" si="10"/>
        <v>0</v>
      </c>
      <c r="X214" s="132">
        <v>0</v>
      </c>
      <c r="Y214" s="40">
        <f t="shared" si="11"/>
        <v>0</v>
      </c>
      <c r="Z214" s="132">
        <v>0</v>
      </c>
      <c r="AA214" s="132">
        <v>0</v>
      </c>
      <c r="AB214" s="132">
        <v>0</v>
      </c>
      <c r="AC214" s="40">
        <f t="shared" si="12"/>
        <v>0</v>
      </c>
      <c r="AD214" s="132">
        <v>0</v>
      </c>
      <c r="AE214" s="132">
        <v>0</v>
      </c>
      <c r="AF214" s="132">
        <v>0</v>
      </c>
      <c r="AG214" s="132">
        <v>0</v>
      </c>
    </row>
    <row r="215" spans="2:33" ht="14.25" customHeight="1">
      <c r="B215" s="24" t="s">
        <v>414</v>
      </c>
      <c r="C215" s="25" t="s">
        <v>415</v>
      </c>
      <c r="D215" s="132">
        <v>11236.07</v>
      </c>
      <c r="E215" s="132">
        <v>0</v>
      </c>
      <c r="F215" s="132">
        <v>11236.07</v>
      </c>
      <c r="G215" s="132">
        <v>0</v>
      </c>
      <c r="H215" s="132">
        <v>11236.07</v>
      </c>
      <c r="I215" s="132">
        <v>0</v>
      </c>
      <c r="J215" s="132">
        <v>0</v>
      </c>
      <c r="K215" s="132">
        <v>0</v>
      </c>
      <c r="L215" s="132">
        <v>0</v>
      </c>
      <c r="M215" s="132">
        <v>0</v>
      </c>
      <c r="N215" s="132">
        <v>1252.51</v>
      </c>
      <c r="O215" s="132">
        <v>0</v>
      </c>
      <c r="P215" s="132">
        <v>0</v>
      </c>
      <c r="Q215" s="40">
        <f t="shared" si="9"/>
        <v>0</v>
      </c>
      <c r="R215" s="132">
        <v>0</v>
      </c>
      <c r="S215" s="132">
        <v>1252.51</v>
      </c>
      <c r="T215" s="132">
        <v>0</v>
      </c>
      <c r="U215" s="132">
        <v>0</v>
      </c>
      <c r="V215" s="132">
        <v>0</v>
      </c>
      <c r="W215" s="40">
        <f t="shared" si="10"/>
        <v>0</v>
      </c>
      <c r="X215" s="132">
        <v>0</v>
      </c>
      <c r="Y215" s="40">
        <f t="shared" si="11"/>
        <v>0</v>
      </c>
      <c r="Z215" s="132">
        <v>0</v>
      </c>
      <c r="AA215" s="132">
        <v>1252.51</v>
      </c>
      <c r="AB215" s="132">
        <v>0</v>
      </c>
      <c r="AC215" s="40">
        <f t="shared" si="12"/>
        <v>0</v>
      </c>
      <c r="AD215" s="132">
        <v>0</v>
      </c>
      <c r="AE215" s="132">
        <v>0</v>
      </c>
      <c r="AF215" s="132">
        <v>0</v>
      </c>
      <c r="AG215" s="132">
        <v>0</v>
      </c>
    </row>
    <row r="216" spans="2:33" ht="14.25" customHeight="1">
      <c r="B216" s="26" t="s">
        <v>416</v>
      </c>
      <c r="C216" s="27" t="s">
        <v>417</v>
      </c>
      <c r="D216" s="132">
        <v>61395.44</v>
      </c>
      <c r="E216" s="132">
        <v>0</v>
      </c>
      <c r="F216" s="132">
        <v>61395.44</v>
      </c>
      <c r="G216" s="132">
        <v>0</v>
      </c>
      <c r="H216" s="132">
        <v>61395.44</v>
      </c>
      <c r="I216" s="132">
        <v>0</v>
      </c>
      <c r="J216" s="132">
        <v>800000</v>
      </c>
      <c r="K216" s="132">
        <v>0</v>
      </c>
      <c r="L216" s="132">
        <v>0</v>
      </c>
      <c r="M216" s="132">
        <v>0</v>
      </c>
      <c r="N216" s="132">
        <v>1252.51</v>
      </c>
      <c r="O216" s="132">
        <v>0</v>
      </c>
      <c r="P216" s="132">
        <v>0</v>
      </c>
      <c r="Q216" s="40">
        <f>Q213+Q214+Q215</f>
        <v>0</v>
      </c>
      <c r="R216" s="132">
        <v>0</v>
      </c>
      <c r="S216" s="132">
        <v>1252.51</v>
      </c>
      <c r="T216" s="132">
        <v>0</v>
      </c>
      <c r="U216" s="132">
        <v>0</v>
      </c>
      <c r="V216" s="132">
        <v>0</v>
      </c>
      <c r="W216" s="40">
        <f t="shared" si="10"/>
        <v>0</v>
      </c>
      <c r="X216" s="132">
        <v>0</v>
      </c>
      <c r="Y216" s="40">
        <f t="shared" si="11"/>
        <v>0</v>
      </c>
      <c r="Z216" s="132">
        <v>75793.119999999995</v>
      </c>
      <c r="AA216" s="132">
        <v>22775.95</v>
      </c>
      <c r="AB216" s="132">
        <v>0</v>
      </c>
      <c r="AC216" s="40">
        <f t="shared" si="12"/>
        <v>0</v>
      </c>
      <c r="AD216" s="132">
        <v>0</v>
      </c>
      <c r="AE216" s="132">
        <v>0</v>
      </c>
      <c r="AF216" s="132">
        <v>0</v>
      </c>
      <c r="AG216" s="132">
        <v>0</v>
      </c>
    </row>
    <row r="217" spans="2:33" ht="14.25" customHeight="1">
      <c r="B217" s="24" t="s">
        <v>418</v>
      </c>
      <c r="C217" s="25" t="s">
        <v>419</v>
      </c>
      <c r="D217" s="132">
        <v>5320.07</v>
      </c>
      <c r="E217" s="132">
        <v>0</v>
      </c>
      <c r="F217" s="132">
        <v>4659.92</v>
      </c>
      <c r="G217" s="132">
        <v>0</v>
      </c>
      <c r="H217" s="132">
        <v>3971.05</v>
      </c>
      <c r="I217" s="132">
        <v>0</v>
      </c>
      <c r="J217" s="132">
        <v>5320.07</v>
      </c>
      <c r="K217" s="132">
        <v>0</v>
      </c>
      <c r="L217" s="132">
        <v>0</v>
      </c>
      <c r="M217" s="132">
        <v>0</v>
      </c>
      <c r="N217" s="132">
        <v>6273.43</v>
      </c>
      <c r="O217" s="132">
        <v>0</v>
      </c>
      <c r="P217" s="132">
        <v>6217.88</v>
      </c>
      <c r="Q217" s="40">
        <f t="shared" si="9"/>
        <v>0</v>
      </c>
      <c r="R217" s="132">
        <v>0</v>
      </c>
      <c r="S217" s="132">
        <v>6273.43</v>
      </c>
      <c r="T217" s="132">
        <v>6217.88</v>
      </c>
      <c r="U217" s="132">
        <v>0</v>
      </c>
      <c r="V217" s="132">
        <v>0</v>
      </c>
      <c r="W217" s="40">
        <f t="shared" si="10"/>
        <v>0</v>
      </c>
      <c r="X217" s="132">
        <v>0</v>
      </c>
      <c r="Y217" s="40">
        <f t="shared" si="11"/>
        <v>0</v>
      </c>
      <c r="Z217" s="132">
        <v>0</v>
      </c>
      <c r="AA217" s="132">
        <v>6273.43</v>
      </c>
      <c r="AB217" s="132">
        <v>0</v>
      </c>
      <c r="AC217" s="40">
        <f t="shared" si="12"/>
        <v>0</v>
      </c>
      <c r="AD217" s="132">
        <v>0</v>
      </c>
      <c r="AE217" s="132">
        <v>0</v>
      </c>
      <c r="AF217" s="132">
        <v>0</v>
      </c>
      <c r="AG217" s="132">
        <v>0</v>
      </c>
    </row>
    <row r="218" spans="2:33" ht="14.25" customHeight="1">
      <c r="B218" s="24" t="s">
        <v>420</v>
      </c>
      <c r="C218" s="25" t="s">
        <v>421</v>
      </c>
      <c r="D218" s="132">
        <v>34365.53</v>
      </c>
      <c r="E218" s="132">
        <v>0</v>
      </c>
      <c r="F218" s="132">
        <v>30077.919999999998</v>
      </c>
      <c r="G218" s="132">
        <v>0</v>
      </c>
      <c r="H218" s="132">
        <v>30766.79</v>
      </c>
      <c r="I218" s="132">
        <v>0</v>
      </c>
      <c r="J218" s="132">
        <v>34365.53</v>
      </c>
      <c r="K218" s="132">
        <v>0</v>
      </c>
      <c r="L218" s="132">
        <v>40045.660000000003</v>
      </c>
      <c r="M218" s="132">
        <v>0</v>
      </c>
      <c r="N218" s="132">
        <v>32552.41</v>
      </c>
      <c r="O218" s="132">
        <v>0</v>
      </c>
      <c r="P218" s="132">
        <v>21853.94</v>
      </c>
      <c r="Q218" s="40">
        <f t="shared" si="9"/>
        <v>0</v>
      </c>
      <c r="R218" s="132">
        <v>40045.660000000003</v>
      </c>
      <c r="S218" s="132">
        <v>32552.41</v>
      </c>
      <c r="T218" s="132">
        <v>21853.94</v>
      </c>
      <c r="U218" s="132">
        <v>0</v>
      </c>
      <c r="V218" s="132">
        <v>0</v>
      </c>
      <c r="W218" s="40">
        <f t="shared" si="10"/>
        <v>0</v>
      </c>
      <c r="X218" s="132">
        <v>39000.629999999997</v>
      </c>
      <c r="Y218" s="40">
        <f t="shared" si="11"/>
        <v>39000.629999999997</v>
      </c>
      <c r="Z218" s="132">
        <v>40045.660000000003</v>
      </c>
      <c r="AA218" s="132">
        <v>32552.41</v>
      </c>
      <c r="AB218" s="132">
        <v>39000.629999999997</v>
      </c>
      <c r="AC218" s="40">
        <f t="shared" si="12"/>
        <v>39000.629999999997</v>
      </c>
      <c r="AD218" s="132">
        <v>0</v>
      </c>
      <c r="AE218" s="132">
        <v>0</v>
      </c>
      <c r="AF218" s="132">
        <v>0</v>
      </c>
      <c r="AG218" s="132">
        <v>0</v>
      </c>
    </row>
    <row r="219" spans="2:33" ht="14.25" customHeight="1">
      <c r="B219" s="26" t="s">
        <v>422</v>
      </c>
      <c r="C219" s="27" t="s">
        <v>423</v>
      </c>
      <c r="D219" s="132">
        <v>39685.599999999999</v>
      </c>
      <c r="E219" s="132">
        <v>0</v>
      </c>
      <c r="F219" s="132">
        <v>34737.839999999997</v>
      </c>
      <c r="G219" s="132">
        <v>0</v>
      </c>
      <c r="H219" s="132">
        <v>34737.839999999997</v>
      </c>
      <c r="I219" s="132">
        <v>0</v>
      </c>
      <c r="J219" s="132">
        <v>39685.599999999999</v>
      </c>
      <c r="K219" s="132">
        <v>0</v>
      </c>
      <c r="L219" s="132">
        <v>40045.660000000003</v>
      </c>
      <c r="M219" s="132">
        <v>0</v>
      </c>
      <c r="N219" s="132">
        <v>38825.839999999997</v>
      </c>
      <c r="O219" s="132">
        <v>0</v>
      </c>
      <c r="P219" s="132">
        <v>28071.82</v>
      </c>
      <c r="Q219" s="40">
        <f t="shared" si="9"/>
        <v>0</v>
      </c>
      <c r="R219" s="132">
        <v>40045.660000000003</v>
      </c>
      <c r="S219" s="132">
        <v>38825.839999999997</v>
      </c>
      <c r="T219" s="132">
        <v>28071.82</v>
      </c>
      <c r="U219" s="132">
        <v>0</v>
      </c>
      <c r="V219" s="132">
        <v>0</v>
      </c>
      <c r="W219" s="40">
        <f t="shared" si="10"/>
        <v>0</v>
      </c>
      <c r="X219" s="132">
        <v>39000.629999999997</v>
      </c>
      <c r="Y219" s="40">
        <f t="shared" si="11"/>
        <v>39000.629999999997</v>
      </c>
      <c r="Z219" s="132">
        <v>40045.660000000003</v>
      </c>
      <c r="AA219" s="132">
        <v>38825.839999999997</v>
      </c>
      <c r="AB219" s="132">
        <v>39000.629999999997</v>
      </c>
      <c r="AC219" s="40">
        <f t="shared" si="12"/>
        <v>39000.629999999997</v>
      </c>
      <c r="AD219" s="132">
        <v>0</v>
      </c>
      <c r="AE219" s="132">
        <v>0</v>
      </c>
      <c r="AF219" s="132">
        <v>0</v>
      </c>
      <c r="AG219" s="132">
        <v>0</v>
      </c>
    </row>
    <row r="220" spans="2:33" ht="14.25" customHeight="1">
      <c r="B220" s="24" t="s">
        <v>424</v>
      </c>
      <c r="C220" s="25" t="s">
        <v>425</v>
      </c>
      <c r="D220" s="132">
        <v>0</v>
      </c>
      <c r="E220" s="132">
        <v>0</v>
      </c>
      <c r="F220" s="132">
        <v>0</v>
      </c>
      <c r="G220" s="132">
        <v>0</v>
      </c>
      <c r="H220" s="132">
        <v>0</v>
      </c>
      <c r="I220" s="132">
        <v>0</v>
      </c>
      <c r="J220" s="132">
        <v>0</v>
      </c>
      <c r="K220" s="132">
        <v>0</v>
      </c>
      <c r="L220" s="132">
        <v>0</v>
      </c>
      <c r="M220" s="132">
        <v>0</v>
      </c>
      <c r="N220" s="132">
        <v>0</v>
      </c>
      <c r="O220" s="132">
        <v>0</v>
      </c>
      <c r="P220" s="132">
        <v>0</v>
      </c>
      <c r="Q220" s="40">
        <f t="shared" si="9"/>
        <v>0</v>
      </c>
      <c r="R220" s="132">
        <v>0</v>
      </c>
      <c r="S220" s="132">
        <v>0</v>
      </c>
      <c r="T220" s="132">
        <v>0</v>
      </c>
      <c r="U220" s="132">
        <v>0</v>
      </c>
      <c r="V220" s="132">
        <v>0</v>
      </c>
      <c r="W220" s="40">
        <f t="shared" si="10"/>
        <v>0</v>
      </c>
      <c r="X220" s="132">
        <v>0</v>
      </c>
      <c r="Y220" s="40">
        <f t="shared" si="11"/>
        <v>0</v>
      </c>
      <c r="Z220" s="132">
        <v>0</v>
      </c>
      <c r="AA220" s="132">
        <v>0</v>
      </c>
      <c r="AB220" s="132">
        <v>0</v>
      </c>
      <c r="AC220" s="40">
        <f t="shared" si="12"/>
        <v>0</v>
      </c>
      <c r="AD220" s="132">
        <v>0</v>
      </c>
      <c r="AE220" s="132">
        <v>0</v>
      </c>
      <c r="AF220" s="132">
        <v>0</v>
      </c>
      <c r="AG220" s="132">
        <v>0</v>
      </c>
    </row>
    <row r="221" spans="2:33" ht="14.25" customHeight="1">
      <c r="B221" s="26" t="s">
        <v>426</v>
      </c>
      <c r="C221" s="27" t="s">
        <v>427</v>
      </c>
      <c r="D221" s="132">
        <v>0</v>
      </c>
      <c r="E221" s="132">
        <v>0</v>
      </c>
      <c r="F221" s="132">
        <v>0</v>
      </c>
      <c r="G221" s="132">
        <v>0</v>
      </c>
      <c r="H221" s="132">
        <v>0</v>
      </c>
      <c r="I221" s="132">
        <v>0</v>
      </c>
      <c r="J221" s="132">
        <v>0</v>
      </c>
      <c r="K221" s="132">
        <v>0</v>
      </c>
      <c r="L221" s="132">
        <v>0</v>
      </c>
      <c r="M221" s="132">
        <v>0</v>
      </c>
      <c r="N221" s="132">
        <v>0</v>
      </c>
      <c r="O221" s="132">
        <v>0</v>
      </c>
      <c r="P221" s="132">
        <v>0</v>
      </c>
      <c r="Q221" s="40">
        <f t="shared" si="9"/>
        <v>0</v>
      </c>
      <c r="R221" s="132">
        <v>0</v>
      </c>
      <c r="S221" s="132">
        <v>0</v>
      </c>
      <c r="T221" s="132">
        <v>0</v>
      </c>
      <c r="U221" s="132">
        <v>0</v>
      </c>
      <c r="V221" s="132">
        <v>0</v>
      </c>
      <c r="W221" s="40">
        <f t="shared" si="10"/>
        <v>0</v>
      </c>
      <c r="X221" s="132">
        <v>0</v>
      </c>
      <c r="Y221" s="40">
        <f t="shared" si="11"/>
        <v>0</v>
      </c>
      <c r="Z221" s="132">
        <v>0</v>
      </c>
      <c r="AA221" s="132">
        <v>0</v>
      </c>
      <c r="AB221" s="132">
        <v>0</v>
      </c>
      <c r="AC221" s="40">
        <f t="shared" si="12"/>
        <v>0</v>
      </c>
      <c r="AD221" s="132">
        <v>0</v>
      </c>
      <c r="AE221" s="132">
        <v>0</v>
      </c>
      <c r="AF221" s="132">
        <v>0</v>
      </c>
      <c r="AG221" s="132">
        <v>0</v>
      </c>
    </row>
    <row r="222" spans="2:33" ht="14.25" customHeight="1">
      <c r="B222" s="24" t="s">
        <v>428</v>
      </c>
      <c r="C222" s="25" t="s">
        <v>429</v>
      </c>
      <c r="D222" s="132">
        <v>487164.57</v>
      </c>
      <c r="E222" s="132">
        <v>0</v>
      </c>
      <c r="F222" s="132">
        <v>487164.57</v>
      </c>
      <c r="G222" s="132">
        <v>0</v>
      </c>
      <c r="H222" s="132">
        <v>487164.57</v>
      </c>
      <c r="I222" s="132">
        <v>0</v>
      </c>
      <c r="J222" s="132">
        <v>507771.6</v>
      </c>
      <c r="K222" s="132">
        <v>20607.03</v>
      </c>
      <c r="L222" s="132">
        <v>293606.88</v>
      </c>
      <c r="M222" s="132">
        <v>0</v>
      </c>
      <c r="N222" s="132">
        <v>328872.62</v>
      </c>
      <c r="O222" s="132">
        <v>0</v>
      </c>
      <c r="P222" s="132">
        <v>303231.12</v>
      </c>
      <c r="Q222" s="40">
        <f t="shared" si="9"/>
        <v>0</v>
      </c>
      <c r="R222" s="132">
        <v>293697.07</v>
      </c>
      <c r="S222" s="132">
        <v>326714.14</v>
      </c>
      <c r="T222" s="132">
        <v>298773.17</v>
      </c>
      <c r="U222" s="132">
        <v>14080.79</v>
      </c>
      <c r="V222" s="132">
        <v>13990.6</v>
      </c>
      <c r="W222" s="40">
        <f t="shared" si="10"/>
        <v>26216.81</v>
      </c>
      <c r="X222" s="132">
        <v>336916.46</v>
      </c>
      <c r="Y222" s="40">
        <f t="shared" si="11"/>
        <v>336916.46</v>
      </c>
      <c r="Z222" s="132">
        <v>477931.13</v>
      </c>
      <c r="AA222" s="132">
        <v>512470.39</v>
      </c>
      <c r="AB222" s="132">
        <v>348102.33</v>
      </c>
      <c r="AC222" s="40">
        <f t="shared" si="12"/>
        <v>348102.33</v>
      </c>
      <c r="AD222" s="132">
        <v>0</v>
      </c>
      <c r="AE222" s="132">
        <v>0</v>
      </c>
      <c r="AF222" s="132">
        <v>16149.08</v>
      </c>
      <c r="AG222" s="132">
        <v>26216.81</v>
      </c>
    </row>
    <row r="223" spans="2:33" ht="14.25" customHeight="1">
      <c r="B223" s="24" t="s">
        <v>430</v>
      </c>
      <c r="C223" s="25" t="s">
        <v>431</v>
      </c>
      <c r="D223" s="132">
        <v>0</v>
      </c>
      <c r="E223" s="132">
        <v>0</v>
      </c>
      <c r="F223" s="132">
        <v>0</v>
      </c>
      <c r="G223" s="132">
        <v>0</v>
      </c>
      <c r="H223" s="132">
        <v>0</v>
      </c>
      <c r="I223" s="132">
        <v>0</v>
      </c>
      <c r="J223" s="132">
        <v>0</v>
      </c>
      <c r="K223" s="132">
        <v>0</v>
      </c>
      <c r="L223" s="132">
        <v>0</v>
      </c>
      <c r="M223" s="132">
        <v>0</v>
      </c>
      <c r="N223" s="132">
        <v>0</v>
      </c>
      <c r="O223" s="132">
        <v>0</v>
      </c>
      <c r="P223" s="132">
        <v>0</v>
      </c>
      <c r="Q223" s="40">
        <f t="shared" si="9"/>
        <v>0</v>
      </c>
      <c r="R223" s="132">
        <v>0</v>
      </c>
      <c r="S223" s="132">
        <v>0</v>
      </c>
      <c r="T223" s="132">
        <v>0</v>
      </c>
      <c r="U223" s="132">
        <v>0</v>
      </c>
      <c r="V223" s="132">
        <v>0</v>
      </c>
      <c r="W223" s="40">
        <f t="shared" si="10"/>
        <v>0</v>
      </c>
      <c r="X223" s="132">
        <v>0</v>
      </c>
      <c r="Y223" s="40">
        <f t="shared" si="11"/>
        <v>0</v>
      </c>
      <c r="Z223" s="132">
        <v>0</v>
      </c>
      <c r="AA223" s="132">
        <v>0</v>
      </c>
      <c r="AB223" s="132">
        <v>0</v>
      </c>
      <c r="AC223" s="40">
        <f t="shared" si="12"/>
        <v>0</v>
      </c>
      <c r="AD223" s="132">
        <v>0</v>
      </c>
      <c r="AE223" s="132">
        <v>0</v>
      </c>
      <c r="AF223" s="132">
        <v>0</v>
      </c>
      <c r="AG223" s="132">
        <v>0</v>
      </c>
    </row>
    <row r="224" spans="2:33" ht="14.25" customHeight="1">
      <c r="B224" s="26" t="s">
        <v>432</v>
      </c>
      <c r="C224" s="27" t="s">
        <v>433</v>
      </c>
      <c r="D224" s="132">
        <v>487164.57</v>
      </c>
      <c r="E224" s="132">
        <v>0</v>
      </c>
      <c r="F224" s="132">
        <v>487164.57</v>
      </c>
      <c r="G224" s="132">
        <v>0</v>
      </c>
      <c r="H224" s="132">
        <v>487164.57</v>
      </c>
      <c r="I224" s="132">
        <v>0</v>
      </c>
      <c r="J224" s="132">
        <v>507771.6</v>
      </c>
      <c r="K224" s="132">
        <v>20607.03</v>
      </c>
      <c r="L224" s="132">
        <v>293606.88</v>
      </c>
      <c r="M224" s="132">
        <v>0</v>
      </c>
      <c r="N224" s="132">
        <v>328872.62</v>
      </c>
      <c r="O224" s="132">
        <v>0</v>
      </c>
      <c r="P224" s="132">
        <v>303231.12</v>
      </c>
      <c r="Q224" s="40">
        <f t="shared" si="9"/>
        <v>0</v>
      </c>
      <c r="R224" s="132">
        <v>293697.07</v>
      </c>
      <c r="S224" s="132">
        <v>326714.14</v>
      </c>
      <c r="T224" s="132">
        <v>298773.17</v>
      </c>
      <c r="U224" s="132">
        <v>14080.79</v>
      </c>
      <c r="V224" s="132">
        <v>13990.6</v>
      </c>
      <c r="W224" s="40">
        <f t="shared" si="10"/>
        <v>26216.81</v>
      </c>
      <c r="X224" s="132">
        <v>336916.46</v>
      </c>
      <c r="Y224" s="40">
        <f t="shared" si="11"/>
        <v>336916.46</v>
      </c>
      <c r="Z224" s="132">
        <v>477931.13</v>
      </c>
      <c r="AA224" s="132">
        <v>512470.39</v>
      </c>
      <c r="AB224" s="132">
        <v>348102.33</v>
      </c>
      <c r="AC224" s="40">
        <f t="shared" si="12"/>
        <v>348102.33</v>
      </c>
      <c r="AD224" s="132">
        <v>0</v>
      </c>
      <c r="AE224" s="132">
        <v>0</v>
      </c>
      <c r="AF224" s="132">
        <v>16149.08</v>
      </c>
      <c r="AG224" s="132">
        <v>26216.81</v>
      </c>
    </row>
    <row r="225" spans="2:33" ht="14.25" customHeight="1">
      <c r="B225" s="24"/>
      <c r="C225" s="69"/>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row>
    <row r="226" spans="2:33" ht="14.25" customHeight="1">
      <c r="B226" s="26"/>
      <c r="C226" s="7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row>
    <row r="227" spans="2:33" ht="15" customHeight="1">
      <c r="B227" s="71" t="s">
        <v>603</v>
      </c>
      <c r="C227" s="72" t="s">
        <v>434</v>
      </c>
      <c r="D227" s="132">
        <v>6838087.1500000004</v>
      </c>
      <c r="E227" s="132">
        <v>0</v>
      </c>
      <c r="F227" s="132">
        <v>4059800.58</v>
      </c>
      <c r="G227" s="132">
        <v>0</v>
      </c>
      <c r="H227" s="132">
        <v>4329164.97</v>
      </c>
      <c r="I227" s="132">
        <v>0</v>
      </c>
      <c r="J227" s="132">
        <v>8462375.8200000003</v>
      </c>
      <c r="K227" s="132">
        <v>885684.11</v>
      </c>
      <c r="L227" s="132">
        <v>2745618.62</v>
      </c>
      <c r="M227" s="132">
        <v>326317.26</v>
      </c>
      <c r="N227" s="132">
        <v>3160938.18</v>
      </c>
      <c r="O227" s="132">
        <v>777674.43</v>
      </c>
      <c r="P227" s="132">
        <v>3304659.72</v>
      </c>
      <c r="Q227" s="40">
        <f t="shared" si="9"/>
        <v>307149.32</v>
      </c>
      <c r="R227" s="132">
        <v>2596650.9</v>
      </c>
      <c r="S227" s="132">
        <v>3064105.76</v>
      </c>
      <c r="T227" s="132">
        <v>2980684.08</v>
      </c>
      <c r="U227" s="132">
        <v>325589.90000000002</v>
      </c>
      <c r="V227" s="132">
        <v>464876.05</v>
      </c>
      <c r="W227" s="40">
        <f t="shared" si="10"/>
        <v>471054.28</v>
      </c>
      <c r="X227" s="132">
        <v>2947603.83</v>
      </c>
      <c r="Y227" s="40">
        <f t="shared" si="11"/>
        <v>2947603.83</v>
      </c>
      <c r="Z227" s="132">
        <v>4213958.8</v>
      </c>
      <c r="AA227" s="132">
        <v>5110449.55</v>
      </c>
      <c r="AB227" s="132">
        <v>3077763.38</v>
      </c>
      <c r="AC227" s="40">
        <f t="shared" si="12"/>
        <v>3077763.38</v>
      </c>
      <c r="AD227" s="132">
        <v>307149.32</v>
      </c>
      <c r="AE227" s="132">
        <v>1103334.28</v>
      </c>
      <c r="AF227" s="132">
        <v>561708.47</v>
      </c>
      <c r="AG227" s="132">
        <v>471054.28</v>
      </c>
    </row>
    <row r="230" spans="2:33" ht="15.75" customHeight="1">
      <c r="C230" s="29" t="s">
        <v>435</v>
      </c>
      <c r="D230" s="138" t="s">
        <v>864</v>
      </c>
      <c r="H230" s="30"/>
    </row>
    <row r="231" spans="2:33" ht="15.75" customHeight="1">
      <c r="C231" s="29" t="s">
        <v>436</v>
      </c>
      <c r="D231" s="138" t="s">
        <v>865</v>
      </c>
      <c r="H231" s="30"/>
    </row>
    <row r="232" spans="2:33" ht="14.25" customHeight="1">
      <c r="C232" s="3" t="s">
        <v>437</v>
      </c>
      <c r="D232" s="138" t="s">
        <v>866</v>
      </c>
      <c r="H232" s="30"/>
    </row>
    <row r="233" spans="2:33" ht="14.25" customHeight="1">
      <c r="C233" s="3" t="s">
        <v>438</v>
      </c>
      <c r="D233" s="30">
        <f>D232+1</f>
        <v>2022</v>
      </c>
      <c r="H233" s="30"/>
    </row>
    <row r="234" spans="2:33" ht="14.25" customHeight="1">
      <c r="C234" s="3" t="s">
        <v>439</v>
      </c>
      <c r="D234" s="30">
        <f>D233+1</f>
        <v>2023</v>
      </c>
      <c r="H234" s="30"/>
    </row>
    <row r="235" spans="2:33" ht="14.25" customHeight="1">
      <c r="C235" s="3" t="s">
        <v>440</v>
      </c>
      <c r="D235" s="139"/>
      <c r="H235" s="30"/>
    </row>
    <row r="237" spans="2:33" ht="14.25" customHeight="1">
      <c r="C237" s="3" t="s">
        <v>841</v>
      </c>
      <c r="D237" s="9">
        <v>3</v>
      </c>
    </row>
    <row r="238" spans="2:33" ht="24" customHeight="1">
      <c r="C238" s="120" t="s">
        <v>863</v>
      </c>
      <c r="D238" s="140">
        <v>0</v>
      </c>
    </row>
    <row r="240" spans="2:33" ht="14.25" customHeight="1">
      <c r="C240" s="119"/>
    </row>
    <row r="241" spans="3:3" ht="14.25" customHeight="1">
      <c r="C241" s="119"/>
    </row>
  </sheetData>
  <mergeCells count="3">
    <mergeCell ref="A1:Q2"/>
    <mergeCell ref="A74:Q75"/>
    <mergeCell ref="A119:Q1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65"/>
  <sheetViews>
    <sheetView zoomScale="70" zoomScaleNormal="70" workbookViewId="0">
      <selection activeCell="D11" sqref="D11"/>
    </sheetView>
  </sheetViews>
  <sheetFormatPr defaultColWidth="8.85546875" defaultRowHeight="12.75"/>
  <cols>
    <col min="1" max="1" width="5.42578125" style="94" customWidth="1"/>
    <col min="2" max="2" width="45.85546875" style="94" customWidth="1"/>
    <col min="3" max="3" width="58.7109375" style="94" customWidth="1"/>
    <col min="4" max="6" width="12.5703125" style="94" customWidth="1"/>
    <col min="7" max="7" width="8.85546875" style="94"/>
    <col min="8" max="8" width="10" style="94" bestFit="1" customWidth="1"/>
    <col min="9" max="16384" width="8.85546875" style="94"/>
  </cols>
  <sheetData>
    <row r="1" spans="1:6" ht="18" customHeight="1">
      <c r="A1" s="63" t="str">
        <f>CONCATENATE("Denominazione Ente: ",Dati!D230," - ",Dati!D231)</f>
        <v>Denominazione Ente: COMUNE DI TELTI - PROVINCIA DI SASSARI</v>
      </c>
      <c r="B1" s="93"/>
      <c r="C1" s="93"/>
      <c r="D1" s="93"/>
      <c r="E1" s="93"/>
      <c r="F1" s="93"/>
    </row>
    <row r="2" spans="1:6" ht="18" customHeight="1">
      <c r="A2" s="63"/>
      <c r="B2" s="95"/>
      <c r="C2" s="93"/>
      <c r="D2" s="96"/>
      <c r="E2" s="64" t="s">
        <v>622</v>
      </c>
      <c r="F2" s="97"/>
    </row>
    <row r="3" spans="1:6" ht="23.25" customHeight="1">
      <c r="A3" s="153" t="s">
        <v>441</v>
      </c>
      <c r="B3" s="153"/>
      <c r="C3" s="153"/>
      <c r="D3" s="153"/>
      <c r="E3" s="153"/>
      <c r="F3" s="153"/>
    </row>
    <row r="4" spans="1:6" ht="18" customHeight="1">
      <c r="A4" s="155" t="str">
        <f>CONCATENATE("                                                Bilancio di Previsione esercizi ",Dati!D232,",",Dati!D233," e ",Dati!D234)</f>
        <v xml:space="preserve">                                                Bilancio di Previsione esercizi 2021,2022 e 2023</v>
      </c>
      <c r="B4" s="156"/>
      <c r="C4" s="156"/>
      <c r="D4" s="157" t="str">
        <f>CONCATENATE("approvato il ")</f>
        <v xml:space="preserve">approvato il </v>
      </c>
      <c r="E4" s="158"/>
      <c r="F4" s="98" t="str">
        <f>IF(Dati!$D$235&lt;&gt;"",Dati!$D$235,"")</f>
        <v/>
      </c>
    </row>
    <row r="5" spans="1:6" ht="18" customHeight="1">
      <c r="A5" s="154" t="s">
        <v>442</v>
      </c>
      <c r="B5" s="154"/>
      <c r="C5" s="154"/>
      <c r="D5" s="154"/>
      <c r="E5" s="154"/>
      <c r="F5" s="154"/>
    </row>
    <row r="6" spans="1:6" ht="54" customHeight="1">
      <c r="A6" s="143" t="s">
        <v>463</v>
      </c>
      <c r="B6" s="144"/>
      <c r="C6" s="147" t="s">
        <v>543</v>
      </c>
      <c r="D6" s="149" t="s">
        <v>464</v>
      </c>
      <c r="E6" s="150"/>
      <c r="F6" s="151"/>
    </row>
    <row r="7" spans="1:6" ht="23.25" customHeight="1">
      <c r="A7" s="145"/>
      <c r="B7" s="146"/>
      <c r="C7" s="148"/>
      <c r="D7" s="99" t="str">
        <f>Dati!D232</f>
        <v>2021</v>
      </c>
      <c r="E7" s="99">
        <f>Dati!D233</f>
        <v>2022</v>
      </c>
      <c r="F7" s="99">
        <f>Dati!D234</f>
        <v>2023</v>
      </c>
    </row>
    <row r="8" spans="1:6" s="93" customFormat="1" ht="18.95" customHeight="1">
      <c r="A8" s="100">
        <v>1</v>
      </c>
      <c r="B8" s="100" t="s">
        <v>465</v>
      </c>
      <c r="C8" s="100"/>
      <c r="D8" s="100"/>
      <c r="E8" s="100"/>
      <c r="F8" s="100"/>
    </row>
    <row r="9" spans="1:6" ht="100.5" customHeight="1">
      <c r="A9" s="49" t="s">
        <v>443</v>
      </c>
      <c r="B9" s="50" t="s">
        <v>466</v>
      </c>
      <c r="C9" s="50" t="s">
        <v>515</v>
      </c>
      <c r="D9" s="89">
        <f>(Dati!D31+Dati!D34+Dati!D50+Dati!D66+Dati!D40-Dati!D11+Dati!D39)/(Dati!D14+Dati!D17+Dati!D18)</f>
        <v>0.2506290994437701</v>
      </c>
      <c r="E9" s="89">
        <f>(Dati!E31+Dati!E34+Dati!E50+Dati!E66+Dati!E40-Dati!E11+Dati!E39)/(Dati!E14+Dati!E17+Dati!E18)</f>
        <v>0.24900311571151484</v>
      </c>
      <c r="F9" s="89">
        <f>(Dati!F31+Dati!F34+Dati!F50+Dati!F66+Dati!F40-Dati!F11+Dati!F39)/(Dati!F14+Dati!F17+Dati!F18)</f>
        <v>0.24900315259326822</v>
      </c>
    </row>
    <row r="10" spans="1:6" s="93" customFormat="1" ht="18.95" customHeight="1">
      <c r="A10" s="100">
        <v>2</v>
      </c>
      <c r="B10" s="101" t="s">
        <v>467</v>
      </c>
      <c r="C10" s="102"/>
      <c r="D10" s="103"/>
      <c r="E10" s="103"/>
      <c r="F10" s="104"/>
    </row>
    <row r="11" spans="1:6" ht="52.5" customHeight="1">
      <c r="A11" s="49" t="s">
        <v>444</v>
      </c>
      <c r="B11" s="50" t="s">
        <v>468</v>
      </c>
      <c r="C11" s="50" t="s">
        <v>516</v>
      </c>
      <c r="D11" s="105">
        <f>(IF(Dati!$D$237=3,(Dati!$G$14+Dati!$G$17+Dati!$G$18+Dati!$H$14+Dati!$H$17+Dati!$H$18+Dati!$W$14+Dati!$W$17+Dati!$W$18),(Dati!$H$14+Dati!$H$17+Dati!$H$18+Dati!$W$14+Dati!$W$17+Dati!$W$18))/Dati!$D$237)/(Dati!D14+Dati!D17+Dati!D18)</f>
        <v>0.89787558174573134</v>
      </c>
      <c r="E11" s="105">
        <f>(IF(Dati!$D$237=3,(Dati!$G$14+Dati!$G$17+Dati!$G$18+Dati!$H$14+Dati!$H$17+Dati!$H$18+Dati!$W$14+Dati!$W$17+Dati!$W$18),(Dati!$H$14+Dati!$H$17+Dati!$H$18+Dati!$W$14+Dati!$W$17+Dati!$W$18))/Dati!$D$237)/(Dati!E14+Dati!E17+Dati!E18)</f>
        <v>0.89787558174573134</v>
      </c>
      <c r="F11" s="105">
        <f>(IF(Dati!$D$237=3,(Dati!$G$14+Dati!$G$17+Dati!$G$18+Dati!$H$14+Dati!$H$17+Dati!$H$18+Dati!$W$14+Dati!$W$17+Dati!$W$18),(Dati!$H$14+Dati!$H$17+Dati!$H$18+Dati!$W$14+Dati!$W$17+Dati!$W$18))/Dati!$D$237)/(Dati!F14+Dati!F17+Dati!F18)</f>
        <v>0.89787558174573134</v>
      </c>
    </row>
    <row r="12" spans="1:6" ht="58.5" customHeight="1">
      <c r="A12" s="49" t="s">
        <v>445</v>
      </c>
      <c r="B12" s="86" t="s">
        <v>721</v>
      </c>
      <c r="C12" s="50" t="s">
        <v>517</v>
      </c>
      <c r="D12" s="89">
        <f>(IF(Dati!$D$237=3,(Dati!T14+Dati!T17+Dati!T18+Dati!U14+Dati!U17+Dati!U18+Dati!X14+Dati!X17+Dati!X18),(Dati!U14+Dati!U17+Dati!U18+Dati!X14+Dati!X17+Dati!X18))/Dati!$D$237)/(Dati!S14+Dati!S17+Dati!S18)</f>
        <v>0.74690359246235472</v>
      </c>
      <c r="E12" s="89"/>
      <c r="F12" s="89"/>
    </row>
    <row r="13" spans="1:6" ht="75.75" customHeight="1">
      <c r="A13" s="49" t="s">
        <v>446</v>
      </c>
      <c r="B13" s="50" t="s">
        <v>469</v>
      </c>
      <c r="C13" s="50" t="s">
        <v>518</v>
      </c>
      <c r="D13" s="89">
        <f>(IF(Dati!$D$237=3,(Dati!$G$15+Dati!$G$16+Dati!$G$18+Dati!$H$15+Dati!$H$16+Dati!$H$18+Dati!$W$15+Dati!$W$16+Dati!$W$18),(Dati!$H$15+Dati!$H$16+Dati!$H$18+Dati!$W$15+Dati!$W$16+Dati!$W$18))/Dati!$D$237)/(Dati!D14+Dati!D17+Dati!D18)</f>
        <v>0.33527237061767806</v>
      </c>
      <c r="E13" s="89">
        <f>(IF(Dati!$D$237=3,(Dati!$G$15+Dati!$G$16+Dati!$G$18+Dati!$H$15+Dati!$H$16+Dati!$H$18+Dati!$W$15+Dati!$W$16+Dati!$W$18),(Dati!$H$15+Dati!$H$16+Dati!$H$18+Dati!$W$15+Dati!$W$16+Dati!$W$18))/Dati!$D$237)/(Dati!E14+Dati!E17+Dati!E18)</f>
        <v>0.33527237061767806</v>
      </c>
      <c r="F13" s="89">
        <f>(IF(Dati!$D$237=3,(Dati!$G$15+Dati!$G$16+Dati!$G$18+Dati!$H$15+Dati!$H$16+Dati!$H$18+Dati!$W$15+Dati!$W$16+Dati!$W$18),(Dati!$H$15+Dati!$H$16+Dati!$H$18+Dati!$W$15+Dati!$W$16+Dati!$W$18))/Dati!$D$237)/(Dati!F14+Dati!F17+Dati!F18)</f>
        <v>0.33527237061767806</v>
      </c>
    </row>
    <row r="14" spans="1:6" ht="75" customHeight="1">
      <c r="A14" s="49" t="s">
        <v>447</v>
      </c>
      <c r="B14" s="50" t="s">
        <v>470</v>
      </c>
      <c r="C14" s="50" t="s">
        <v>519</v>
      </c>
      <c r="D14" s="89">
        <f>(IF(Dati!$D$237=3,(Dati!T15-Dati!T16+Dati!T18+Dati!U15-Dati!U16+Dati!U18+Dati!X15-Dati!X16+Dati!X18),(Dati!U15-Dati!U16+Dati!U18+Dati!X15-Dati!X16+Dati!X18))/Dati!$D$237)/(Dati!S14+Dati!S17+Dati!S18)</f>
        <v>0.27672133463119913</v>
      </c>
      <c r="E14" s="89"/>
      <c r="F14" s="89"/>
    </row>
    <row r="15" spans="1:6" s="93" customFormat="1" ht="18.95" customHeight="1">
      <c r="A15" s="106">
        <v>3</v>
      </c>
      <c r="B15" s="100" t="s">
        <v>471</v>
      </c>
      <c r="C15" s="100"/>
      <c r="D15" s="107"/>
      <c r="E15" s="107"/>
      <c r="F15" s="107"/>
    </row>
    <row r="16" spans="1:6" ht="87" customHeight="1">
      <c r="A16" s="49" t="s">
        <v>448</v>
      </c>
      <c r="B16" s="50" t="s">
        <v>472</v>
      </c>
      <c r="C16" s="50" t="s">
        <v>520</v>
      </c>
      <c r="D16" s="89">
        <f>(Dati!D34+Dati!D40-Dati!D11+Dati!D39)/(Dati!D33-Dati!D53-Dati!D11+Dati!D39)</f>
        <v>0.24658783468386938</v>
      </c>
      <c r="E16" s="89">
        <f>(Dati!E34+Dati!E40-Dati!E11+Dati!E39)/(Dati!E33-Dati!E53-Dati!E11+Dati!E39)</f>
        <v>0.24662112079115167</v>
      </c>
      <c r="F16" s="89">
        <f>(Dati!F34+Dati!F40-Dati!F11+Dati!F39)/(Dati!F33-Dati!F53-Dati!F11+Dati!F39)</f>
        <v>0.24668660196474926</v>
      </c>
    </row>
    <row r="17" spans="1:6" ht="96" customHeight="1">
      <c r="A17" s="49" t="s">
        <v>449</v>
      </c>
      <c r="B17" s="50" t="s">
        <v>473</v>
      </c>
      <c r="C17" s="49"/>
      <c r="D17" s="89">
        <f>((Dati!D35+Dati!D36+Dati!D37+Dati!D38+Dati!D39-Dati!D11))/(Dati!D34+Dati!D40-Dati!D11+Dati!D39)</f>
        <v>4.6386214979328037E-2</v>
      </c>
      <c r="E17" s="89">
        <f>((Dati!E35+Dati!E36+Dati!E37+Dati!E38+Dati!E39-Dati!E11))/(Dati!E34+Dati!E40-Dati!E11+Dati!E39)</f>
        <v>4.9994128680583366E-2</v>
      </c>
      <c r="F17" s="89">
        <f>((Dati!F35+Dati!F36+Dati!F37+Dati!F38+Dati!F39-Dati!F11))/(Dati!F34+Dati!F40-Dati!F11+Dati!F39)</f>
        <v>4.9994277025983559E-2</v>
      </c>
    </row>
    <row r="18" spans="1:6" ht="111.75" customHeight="1">
      <c r="A18" s="49" t="s">
        <v>450</v>
      </c>
      <c r="B18" s="86" t="s">
        <v>720</v>
      </c>
      <c r="C18" s="86" t="s">
        <v>719</v>
      </c>
      <c r="D18" s="89">
        <f>(Dati!D42+Dati!D43)/(Dati!D34+Dati!D40+Dati!D39-Dati!D11)</f>
        <v>5.0552112730293371E-2</v>
      </c>
      <c r="E18" s="89">
        <f>(Dati!E42+Dati!E43)/(Dati!E34+Dati!E40+Dati!E39-Dati!E11)</f>
        <v>5.0509555572350588E-2</v>
      </c>
      <c r="F18" s="89">
        <f>(Dati!F42+Dati!F43)/(Dati!F34+Dati!F40+Dati!F39-Dati!F11)</f>
        <v>5.0509547685178034E-2</v>
      </c>
    </row>
    <row r="19" spans="1:6" ht="85.5" customHeight="1">
      <c r="A19" s="49" t="s">
        <v>451</v>
      </c>
      <c r="B19" s="50" t="s">
        <v>474</v>
      </c>
      <c r="C19" s="50" t="s">
        <v>521</v>
      </c>
      <c r="D19" s="90">
        <f>(Dati!D34+Dati!D40-Dati!D11+Dati!D39)/Dati!$P$71</f>
        <v>278.08000000000004</v>
      </c>
      <c r="E19" s="90">
        <f>(Dati!E34+Dati!E40-Dati!E11+Dati!E39)/Dati!$P$71</f>
        <v>278.31429813124726</v>
      </c>
      <c r="F19" s="90">
        <f>(Dati!F34+Dati!F40-Dati!F11+Dati!F39)/Dati!$P$71</f>
        <v>278.31434159061274</v>
      </c>
    </row>
    <row r="20" spans="1:6" s="93" customFormat="1" ht="18.95" customHeight="1">
      <c r="A20" s="106">
        <v>4</v>
      </c>
      <c r="B20" s="100" t="s">
        <v>475</v>
      </c>
      <c r="C20" s="100"/>
      <c r="D20" s="107"/>
      <c r="E20" s="107"/>
      <c r="F20" s="107"/>
    </row>
    <row r="21" spans="1:6" ht="69" customHeight="1">
      <c r="A21" s="49" t="s">
        <v>452</v>
      </c>
      <c r="B21" s="49" t="s">
        <v>476</v>
      </c>
      <c r="C21" s="50" t="s">
        <v>522</v>
      </c>
      <c r="D21" s="89">
        <f>(Dati!D44+Dati!D45+Dati!D46)/(Dati!D32)</f>
        <v>0.23459720231499848</v>
      </c>
      <c r="E21" s="89">
        <f>(Dati!E44+Dati!E45+Dati!E46)/(Dati!E32)</f>
        <v>0.23584515056432565</v>
      </c>
      <c r="F21" s="89">
        <f>(Dati!F44+Dati!F45+Dati!F46)/(Dati!F32)</f>
        <v>0.23590675697732993</v>
      </c>
    </row>
    <row r="22" spans="1:6" s="93" customFormat="1" ht="18.95" customHeight="1">
      <c r="A22" s="106">
        <v>5</v>
      </c>
      <c r="B22" s="100" t="s">
        <v>477</v>
      </c>
      <c r="C22" s="100"/>
      <c r="D22" s="107"/>
      <c r="E22" s="107"/>
      <c r="F22" s="107"/>
    </row>
    <row r="23" spans="1:6" ht="30" customHeight="1">
      <c r="A23" s="49" t="s">
        <v>453</v>
      </c>
      <c r="B23" s="86" t="s">
        <v>604</v>
      </c>
      <c r="C23" s="50" t="s">
        <v>523</v>
      </c>
      <c r="D23" s="89">
        <f>(Dati!D50)/(Dati!D14+Dati!D17+Dati!D18)</f>
        <v>1.9621350970954942E-3</v>
      </c>
      <c r="E23" s="89">
        <f>(Dati!E50)/(Dati!E14+Dati!E17+Dati!E18)</f>
        <v>1.7186602021509558E-3</v>
      </c>
      <c r="F23" s="89">
        <f>(Dati!F50)/(Dati!F14+Dati!F17+Dati!F18)</f>
        <v>1.4645928676354E-3</v>
      </c>
    </row>
    <row r="24" spans="1:6" ht="42" customHeight="1">
      <c r="A24" s="49" t="s">
        <v>454</v>
      </c>
      <c r="B24" s="86" t="s">
        <v>605</v>
      </c>
      <c r="C24" s="50" t="s">
        <v>524</v>
      </c>
      <c r="D24" s="89">
        <f>IF(Dati!D50&gt;0,(Dati!D51/Dati!D50),0)</f>
        <v>0</v>
      </c>
      <c r="E24" s="89">
        <f>IF(Dati!E50&gt;0,(Dati!E51/Dati!E50),0)</f>
        <v>0</v>
      </c>
      <c r="F24" s="89">
        <f>IF(Dati!F50&gt;0,(Dati!F51/Dati!F50),0)</f>
        <v>0</v>
      </c>
    </row>
    <row r="25" spans="1:6" ht="42.75" customHeight="1">
      <c r="A25" s="49" t="s">
        <v>455</v>
      </c>
      <c r="B25" s="50" t="s">
        <v>478</v>
      </c>
      <c r="C25" s="50" t="s">
        <v>525</v>
      </c>
      <c r="D25" s="89">
        <f>IF(Dati!D50&gt;0,(Dati!D52/Dati!D50),0)</f>
        <v>0</v>
      </c>
      <c r="E25" s="89">
        <f>IF(Dati!E50&gt;0,(Dati!E52/Dati!E50),0)</f>
        <v>0</v>
      </c>
      <c r="F25" s="89">
        <f>IF(Dati!F50&gt;0,(Dati!F52/Dati!F50),0)</f>
        <v>0</v>
      </c>
    </row>
    <row r="26" spans="1:6" s="93" customFormat="1" ht="18.95" customHeight="1">
      <c r="A26" s="106">
        <v>6</v>
      </c>
      <c r="B26" s="100" t="s">
        <v>479</v>
      </c>
      <c r="C26" s="108"/>
      <c r="D26" s="91"/>
      <c r="E26" s="91"/>
      <c r="F26" s="91"/>
    </row>
    <row r="27" spans="1:6" ht="41.25" customHeight="1">
      <c r="A27" s="49" t="s">
        <v>456</v>
      </c>
      <c r="B27" s="86" t="s">
        <v>606</v>
      </c>
      <c r="C27" s="50" t="s">
        <v>526</v>
      </c>
      <c r="D27" s="89">
        <f>(Dati!D56+Dati!D58)/(Dati!D32+Dati!D55)</f>
        <v>0.56841429461956638</v>
      </c>
      <c r="E27" s="89">
        <f>(Dati!E56+Dati!E58)/(Dati!E32+Dati!E55)</f>
        <v>0.2213141323534373</v>
      </c>
      <c r="F27" s="89">
        <f>(Dati!F56+Dati!F58)/(Dati!F32+Dati!F55)</f>
        <v>0.17405980002364643</v>
      </c>
    </row>
    <row r="28" spans="1:6" ht="55.5" customHeight="1">
      <c r="A28" s="49" t="s">
        <v>457</v>
      </c>
      <c r="B28" s="50" t="s">
        <v>480</v>
      </c>
      <c r="C28" s="50" t="s">
        <v>527</v>
      </c>
      <c r="D28" s="90">
        <f>Dati!D56/Dati!$P$71</f>
        <v>1557.4768883094307</v>
      </c>
      <c r="E28" s="90">
        <f>Dati!E56/Dati!$P$71</f>
        <v>337.8318861364624</v>
      </c>
      <c r="F28" s="90">
        <f>Dati!F56/Dati!$P$71</f>
        <v>288.30185136897006</v>
      </c>
    </row>
    <row r="29" spans="1:6" ht="56.25" customHeight="1">
      <c r="A29" s="49" t="s">
        <v>458</v>
      </c>
      <c r="B29" s="50" t="s">
        <v>481</v>
      </c>
      <c r="C29" s="50" t="s">
        <v>528</v>
      </c>
      <c r="D29" s="90">
        <f>(Dati!D58/Dati!$P$71)</f>
        <v>2.8974358974358974</v>
      </c>
      <c r="E29" s="90">
        <f>(Dati!E58/Dati!$P$71)</f>
        <v>2.8974358974358974</v>
      </c>
      <c r="F29" s="90">
        <f>(Dati!F58/Dati!$P$71)</f>
        <v>0</v>
      </c>
    </row>
    <row r="30" spans="1:6" ht="68.25" customHeight="1">
      <c r="A30" s="49" t="s">
        <v>459</v>
      </c>
      <c r="B30" s="50" t="s">
        <v>482</v>
      </c>
      <c r="C30" s="50" t="s">
        <v>529</v>
      </c>
      <c r="D30" s="90">
        <f>(Dati!D56+Dati!D58)/Dati!$P$71</f>
        <v>1560.3743242068665</v>
      </c>
      <c r="E30" s="90">
        <f>(Dati!E56+Dati!E58)/Dati!$P$71</f>
        <v>340.72932203389831</v>
      </c>
      <c r="F30" s="90">
        <f>(Dati!F56+Dati!F58)/Dati!$P$71</f>
        <v>288.30185136897006</v>
      </c>
    </row>
    <row r="31" spans="1:6" ht="53.25" customHeight="1">
      <c r="A31" s="49" t="s">
        <v>460</v>
      </c>
      <c r="B31" s="86" t="s">
        <v>607</v>
      </c>
      <c r="C31" s="50" t="s">
        <v>530</v>
      </c>
      <c r="D31" s="89">
        <f>IF((Dati!D56+Dati!D58-Dati!AB56-Dati!AB58)&gt;0,(Dati!D240)/(Dati!D56+Dati!D58-Dati!AB56-Dati!AB58),0)</f>
        <v>0</v>
      </c>
      <c r="E31" s="89">
        <f>((Dati!E14+Dati!E17+Dati!E18+Dati!E10)-Dati!E33)/(Dati!E56+Dati!E58-Dati!AC56-Dati!AC58)</f>
        <v>9.375792910513786E-2</v>
      </c>
      <c r="F31" s="89">
        <f>((Dati!F14+Dati!F17+Dati!F18+Dati!F10)-Dati!F33)/(Dati!F56+Dati!F58-Dati!AD56-Dati!AD58)</f>
        <v>0.1118461570650878</v>
      </c>
    </row>
    <row r="32" spans="1:6" ht="55.5" customHeight="1">
      <c r="A32" s="49" t="s">
        <v>461</v>
      </c>
      <c r="B32" s="86" t="s">
        <v>608</v>
      </c>
      <c r="C32" s="50" t="s">
        <v>531</v>
      </c>
      <c r="D32" s="89">
        <f>IF((Dati!D22-Dati!D65)&gt;0,((Dati!D22-Dati!D65)/(Dati!D56+Dati!D58-Dati!AB56-Dati!AB58)),0)</f>
        <v>0</v>
      </c>
      <c r="E32" s="89">
        <f>IF((Dati!E22-Dati!E65)&gt;0,((Dati!E22-Dati!E65)/(Dati!E56+Dati!E58-Dati!AC56-Dati!AC58)),0)</f>
        <v>0</v>
      </c>
      <c r="F32" s="89">
        <f>IF((Dati!F22-Dati!F65)&gt;0,((Dati!F22-Dati!F65)/(Dati!F56+Dati!F58-Dati!AD56-Dati!AD58)),0)</f>
        <v>0</v>
      </c>
    </row>
    <row r="33" spans="1:6" ht="94.5" customHeight="1">
      <c r="A33" s="49" t="s">
        <v>462</v>
      </c>
      <c r="B33" s="86" t="s">
        <v>483</v>
      </c>
      <c r="C33" s="50" t="s">
        <v>532</v>
      </c>
      <c r="D33" s="89">
        <f>(Dati!D23-Dati!D24-Dati!D25)/(Dati!D56+Dati!D58-Dati!AB56-Dati!AB58)</f>
        <v>0</v>
      </c>
      <c r="E33" s="89">
        <f>(Dati!E23-Dati!E24-Dati!E25)/(Dati!E56+Dati!E58-Dati!AC56-Dati!AC58)</f>
        <v>0</v>
      </c>
      <c r="F33" s="89">
        <f>(Dati!F23-Dati!F24-Dati!F25)/(Dati!F56+Dati!F58-Dati!AD56-Dati!AD58)</f>
        <v>0</v>
      </c>
    </row>
    <row r="34" spans="1:6" ht="18" customHeight="1">
      <c r="A34" s="109">
        <v>7</v>
      </c>
      <c r="B34" s="110" t="s">
        <v>484</v>
      </c>
      <c r="C34" s="111"/>
      <c r="D34" s="112"/>
      <c r="E34" s="112"/>
      <c r="F34" s="113"/>
    </row>
    <row r="35" spans="1:6" ht="74.25" customHeight="1">
      <c r="A35" s="49" t="s">
        <v>722</v>
      </c>
      <c r="B35" s="49" t="s">
        <v>485</v>
      </c>
      <c r="C35" s="50" t="s">
        <v>533</v>
      </c>
      <c r="D35" s="89">
        <f>(Dati!$Q$41+Dati!$Q$57)/(Dati!D41+Dati!$M$41+Dati!D57+Dati!$M$57)</f>
        <v>1</v>
      </c>
      <c r="E35" s="89"/>
      <c r="F35" s="89"/>
    </row>
    <row r="36" spans="1:6" ht="173.45" customHeight="1">
      <c r="A36" s="49" t="s">
        <v>723</v>
      </c>
      <c r="B36" s="50" t="s">
        <v>486</v>
      </c>
      <c r="C36" s="50" t="s">
        <v>534</v>
      </c>
      <c r="D36" s="89">
        <f>(Dati!$Q$47+Dati!$Q$48+Dati!$Q$49+Dati!$Q$60+Dati!$Q$61+Dati!$Q$62+Dati!$Q$63+Dati!$Q$64)/(Dati!D47+Dati!D48+Dati!D49+Dati!D60+Dati!D61+Dati!D62+Dati!D63+Dati!D64+Dati!$M$47+Dati!$M$48+Dati!$M$49+Dati!$M$60+Dati!$M$61+Dati!$M$62+Dati!$M$63+Dati!$M$64)</f>
        <v>1.0000000000000002</v>
      </c>
      <c r="E36" s="89"/>
      <c r="F36" s="89"/>
    </row>
    <row r="37" spans="1:6" s="93" customFormat="1" ht="18.95" customHeight="1">
      <c r="A37" s="100">
        <v>8</v>
      </c>
      <c r="B37" s="114" t="s">
        <v>487</v>
      </c>
      <c r="C37" s="115"/>
      <c r="D37" s="112"/>
      <c r="E37" s="112"/>
      <c r="F37" s="113"/>
    </row>
    <row r="38" spans="1:6" ht="30" customHeight="1">
      <c r="A38" s="49" t="s">
        <v>609</v>
      </c>
      <c r="B38" s="49" t="s">
        <v>488</v>
      </c>
      <c r="C38" s="86" t="s">
        <v>792</v>
      </c>
      <c r="D38" s="89" t="str">
        <f>IF(Dati!$R$69&gt;0,IF(Dati!$D$237=3,(Dati!D66/Dati!$R$69),""),"")</f>
        <v/>
      </c>
      <c r="E38" s="89" t="str">
        <f>IF(Dati!$R$69&gt;0,IF(Dati!$D$237=3,(Dati!E66/Dati!$R$69),""),"")</f>
        <v/>
      </c>
      <c r="F38" s="89" t="str">
        <f>IF(Dati!$R$69&gt;0,IF(Dati!$D$237=3,(Dati!F66/Dati!$R$69),""),"")</f>
        <v/>
      </c>
    </row>
    <row r="39" spans="1:6" ht="136.15" customHeight="1">
      <c r="A39" s="49" t="s">
        <v>610</v>
      </c>
      <c r="B39" s="49" t="s">
        <v>489</v>
      </c>
      <c r="C39" s="50" t="s">
        <v>535</v>
      </c>
      <c r="D39" s="89">
        <f>(Dati!D50-Dati!D52-Dati!D51+Dati!D66-(Dati!D19+Dati!D20+Dati!D21))/(Dati!D14+Dati!D17+Dati!D18)</f>
        <v>1.4636745119762136E-2</v>
      </c>
      <c r="E39" s="89">
        <f>(Dati!E50-Dati!E52-Dati!E51+Dati!E66-(Dati!E19+Dati!E20+Dati!E21))/(Dati!E14+Dati!E17+Dati!E18)</f>
        <v>1.2811924478679366E-2</v>
      </c>
      <c r="F39" s="89">
        <f>(Dati!F50-Dati!F52-Dati!F51+Dati!F66-(Dati!F19+Dati!F20+Dati!F21))/(Dati!F14+Dati!F17+Dati!F18)</f>
        <v>1.2811924478679369E-2</v>
      </c>
    </row>
    <row r="40" spans="1:6" ht="61.9" customHeight="1">
      <c r="A40" s="49" t="s">
        <v>611</v>
      </c>
      <c r="B40" s="49" t="s">
        <v>490</v>
      </c>
      <c r="C40" s="50" t="s">
        <v>536</v>
      </c>
      <c r="D40" s="90">
        <f>IF(Dati!$D$237=3,(Dati!$R$69/Dati!$P$71),"")</f>
        <v>0</v>
      </c>
      <c r="E40" s="90">
        <f>IF(Dati!$D$237=3,(Dati!$S$69/Dati!$P$71),"")</f>
        <v>0</v>
      </c>
      <c r="F40" s="90">
        <f>IF(Dati!$D$237=3,(Dati!$T$69/Dati!$P$71),"")</f>
        <v>0</v>
      </c>
    </row>
    <row r="41" spans="1:6" s="93" customFormat="1" ht="18.95" customHeight="1">
      <c r="A41" s="100">
        <v>9</v>
      </c>
      <c r="B41" s="114" t="s">
        <v>491</v>
      </c>
      <c r="C41" s="115"/>
      <c r="D41" s="112"/>
      <c r="E41" s="112"/>
      <c r="F41" s="113"/>
    </row>
    <row r="42" spans="1:6" ht="36.75" customHeight="1">
      <c r="A42" s="49" t="s">
        <v>612</v>
      </c>
      <c r="B42" s="50" t="s">
        <v>492</v>
      </c>
      <c r="C42" s="50" t="s">
        <v>537</v>
      </c>
      <c r="D42" s="89">
        <f>IF(Dati!$D$9&gt;0,(Dati!$D$5/Dati!$D$9),0)</f>
        <v>1</v>
      </c>
      <c r="E42" s="89"/>
      <c r="F42" s="89"/>
    </row>
    <row r="43" spans="1:6" ht="31.5" customHeight="1">
      <c r="A43" s="49" t="s">
        <v>613</v>
      </c>
      <c r="B43" s="50" t="s">
        <v>493</v>
      </c>
      <c r="C43" s="50" t="s">
        <v>538</v>
      </c>
      <c r="D43" s="89">
        <f>IF(Dati!$D$9&gt;0,(Dati!$D$6/Dati!$D$9),0)</f>
        <v>0</v>
      </c>
      <c r="E43" s="89"/>
      <c r="F43" s="89"/>
    </row>
    <row r="44" spans="1:6" ht="37.5" customHeight="1">
      <c r="A44" s="49" t="s">
        <v>614</v>
      </c>
      <c r="B44" s="49" t="s">
        <v>494</v>
      </c>
      <c r="C44" s="50" t="s">
        <v>539</v>
      </c>
      <c r="D44" s="89">
        <f>IF(Dati!$D$9&gt;0,(Dati!$D$7/Dati!$D$9),0)</f>
        <v>0</v>
      </c>
      <c r="E44" s="89"/>
      <c r="F44" s="89"/>
    </row>
    <row r="45" spans="1:6" ht="33.75" customHeight="1">
      <c r="A45" s="49" t="s">
        <v>615</v>
      </c>
      <c r="B45" s="49" t="s">
        <v>495</v>
      </c>
      <c r="C45" s="50" t="s">
        <v>540</v>
      </c>
      <c r="D45" s="89">
        <f>IF(Dati!$D$9&gt;0,(Dati!$D$8/Dati!$D$9),0)</f>
        <v>0</v>
      </c>
      <c r="E45" s="89"/>
      <c r="F45" s="89"/>
    </row>
    <row r="46" spans="1:6" s="93" customFormat="1" ht="18.95" customHeight="1">
      <c r="A46" s="100">
        <v>10</v>
      </c>
      <c r="B46" s="114" t="s">
        <v>496</v>
      </c>
      <c r="C46" s="115"/>
      <c r="D46" s="112"/>
      <c r="E46" s="112"/>
      <c r="F46" s="113"/>
    </row>
    <row r="47" spans="1:6" ht="59.25" customHeight="1">
      <c r="A47" s="49" t="s">
        <v>616</v>
      </c>
      <c r="B47" s="50" t="s">
        <v>497</v>
      </c>
      <c r="C47" s="86" t="s">
        <v>793</v>
      </c>
      <c r="D47" s="89" t="str">
        <f>IF(Dati!$D$70&lt;0,(Dati!D31/Dati!$D$70),"")</f>
        <v/>
      </c>
      <c r="E47" s="89" t="str">
        <f>IF(Dati!$D$70&lt;0,(Dati!E31/Dati!$D$70),"")</f>
        <v/>
      </c>
      <c r="F47" s="89" t="str">
        <f>IF(Dati!$D$70&lt;0,(Dati!F31/Dati!$D$70),"")</f>
        <v/>
      </c>
    </row>
    <row r="48" spans="1:6" ht="60" customHeight="1">
      <c r="A48" s="49" t="s">
        <v>617</v>
      </c>
      <c r="B48" s="49" t="s">
        <v>498</v>
      </c>
      <c r="C48" s="86" t="s">
        <v>794</v>
      </c>
      <c r="D48" s="89" t="str">
        <f>IF(Dati!$D$237=3,(IF(Dati!D70&lt;0,(Dati!$D$70/Dati!U72),"")),"")</f>
        <v/>
      </c>
      <c r="E48" s="89"/>
      <c r="F48" s="89"/>
    </row>
    <row r="49" spans="1:6" ht="47.25" customHeight="1">
      <c r="A49" s="87" t="s">
        <v>618</v>
      </c>
      <c r="B49" s="87" t="s">
        <v>499</v>
      </c>
      <c r="C49" s="88" t="s">
        <v>795</v>
      </c>
      <c r="D49" s="92">
        <f>Dati!D31/(Dati!D14+Dati!D17+Dati!D18)</f>
        <v>0</v>
      </c>
      <c r="E49" s="92">
        <f>Dati!E31/(Dati!E14+Dati!E17+Dati!E18)</f>
        <v>0</v>
      </c>
      <c r="F49" s="92">
        <f>Dati!F31/(Dati!F14+Dati!F17+Dati!F18)</f>
        <v>0</v>
      </c>
    </row>
    <row r="50" spans="1:6" s="93" customFormat="1" ht="18.95" customHeight="1">
      <c r="A50" s="100">
        <v>11</v>
      </c>
      <c r="B50" s="114" t="s">
        <v>500</v>
      </c>
      <c r="C50" s="115"/>
      <c r="D50" s="112"/>
      <c r="E50" s="112"/>
      <c r="F50" s="113"/>
    </row>
    <row r="51" spans="1:6" ht="126.75" customHeight="1">
      <c r="A51" s="49" t="s">
        <v>621</v>
      </c>
      <c r="B51" s="49" t="s">
        <v>501</v>
      </c>
      <c r="C51" s="50" t="s">
        <v>541</v>
      </c>
      <c r="D51" s="89">
        <f>IF((Dati!D10+Dati!D12)&gt;0,((Dati!D10+Dati!D12-Dati!D13)/(Dati!D10+Dati!D12)),0)</f>
        <v>1</v>
      </c>
      <c r="E51" s="89">
        <f>IF((Dati!E10+Dati!E12)&gt;0,((Dati!E10+Dati!E12-Dati!E13)/(Dati!E10+Dati!E12)),0)</f>
        <v>0</v>
      </c>
      <c r="F51" s="89">
        <f>IF((Dati!F10+Dati!F12)&gt;0,((Dati!F10+Dati!F12-Dati!F13)/(Dati!F10+Dati!F12)),0)</f>
        <v>0</v>
      </c>
    </row>
    <row r="52" spans="1:6" s="93" customFormat="1" ht="18.95" customHeight="1">
      <c r="A52" s="100">
        <v>12</v>
      </c>
      <c r="B52" s="114" t="s">
        <v>502</v>
      </c>
      <c r="C52" s="115"/>
      <c r="D52" s="112"/>
      <c r="E52" s="112"/>
      <c r="F52" s="113"/>
    </row>
    <row r="53" spans="1:6" ht="85.5" customHeight="1">
      <c r="A53" s="49" t="s">
        <v>619</v>
      </c>
      <c r="B53" s="49" t="s">
        <v>503</v>
      </c>
      <c r="C53" s="86" t="s">
        <v>810</v>
      </c>
      <c r="D53" s="89">
        <f>(Dati!D26-Dati!D27)/(Dati!D14+Dati!D17+Dati!D18)</f>
        <v>0.17967483526691091</v>
      </c>
      <c r="E53" s="89">
        <f>(Dati!E26-Dati!E27)/(Dati!E14+Dati!E17+Dati!E18)</f>
        <v>0.17967483526691091</v>
      </c>
      <c r="F53" s="89">
        <f>(Dati!F26-Dati!F27)/(Dati!F14+Dati!F17+Dati!F18)</f>
        <v>0.17967483526691091</v>
      </c>
    </row>
    <row r="54" spans="1:6" ht="74.25" customHeight="1">
      <c r="A54" s="49" t="s">
        <v>620</v>
      </c>
      <c r="B54" s="49" t="s">
        <v>504</v>
      </c>
      <c r="C54" s="50" t="s">
        <v>542</v>
      </c>
      <c r="D54" s="89">
        <f>(Dati!D67-Dati!D68)/Dati!D33</f>
        <v>0.18234022515602646</v>
      </c>
      <c r="E54" s="89">
        <f>(Dati!E67-Dati!E68)/Dati!E33</f>
        <v>0.18468174382815597</v>
      </c>
      <c r="F54" s="89">
        <f>(Dati!F67-Dati!F68)/Dati!F33</f>
        <v>0.18472998556540352</v>
      </c>
    </row>
    <row r="56" spans="1:6" ht="38.450000000000003" customHeight="1">
      <c r="A56" s="152" t="s">
        <v>505</v>
      </c>
      <c r="B56" s="152"/>
      <c r="C56" s="152"/>
      <c r="D56" s="152"/>
      <c r="E56" s="152"/>
      <c r="F56" s="152"/>
    </row>
    <row r="57" spans="1:6" ht="40.15" customHeight="1">
      <c r="A57" s="152" t="s">
        <v>506</v>
      </c>
      <c r="B57" s="152"/>
      <c r="C57" s="152"/>
      <c r="D57" s="152"/>
      <c r="E57" s="152"/>
      <c r="F57" s="152"/>
    </row>
    <row r="58" spans="1:6" ht="31.15" customHeight="1">
      <c r="A58" s="142" t="s">
        <v>507</v>
      </c>
      <c r="B58" s="142"/>
      <c r="C58" s="142"/>
      <c r="D58" s="142"/>
      <c r="E58" s="142"/>
      <c r="F58" s="142"/>
    </row>
    <row r="59" spans="1:6" ht="51" customHeight="1">
      <c r="A59" s="142" t="s">
        <v>508</v>
      </c>
      <c r="B59" s="142"/>
      <c r="C59" s="142"/>
      <c r="D59" s="142"/>
      <c r="E59" s="142"/>
      <c r="F59" s="142"/>
    </row>
    <row r="60" spans="1:6" ht="12.75" customHeight="1">
      <c r="A60" s="142" t="s">
        <v>509</v>
      </c>
      <c r="B60" s="142"/>
      <c r="C60" s="142"/>
      <c r="D60" s="142"/>
      <c r="E60" s="142"/>
      <c r="F60" s="142"/>
    </row>
    <row r="61" spans="1:6" ht="27.6" customHeight="1">
      <c r="A61" s="142" t="s">
        <v>510</v>
      </c>
      <c r="B61" s="142"/>
      <c r="C61" s="142"/>
      <c r="D61" s="142"/>
      <c r="E61" s="142"/>
      <c r="F61" s="142"/>
    </row>
    <row r="62" spans="1:6" ht="27" customHeight="1">
      <c r="A62" s="142" t="s">
        <v>511</v>
      </c>
      <c r="B62" s="142"/>
      <c r="C62" s="142"/>
      <c r="D62" s="142"/>
      <c r="E62" s="142"/>
      <c r="F62" s="142"/>
    </row>
    <row r="63" spans="1:6" ht="27.6" customHeight="1">
      <c r="A63" s="142" t="s">
        <v>512</v>
      </c>
      <c r="B63" s="142"/>
      <c r="C63" s="142"/>
      <c r="D63" s="142"/>
      <c r="E63" s="142"/>
      <c r="F63" s="142"/>
    </row>
    <row r="64" spans="1:6" ht="26.45" customHeight="1">
      <c r="A64" s="142" t="s">
        <v>513</v>
      </c>
      <c r="B64" s="142"/>
      <c r="C64" s="142"/>
      <c r="D64" s="142"/>
      <c r="E64" s="142"/>
      <c r="F64" s="142"/>
    </row>
    <row r="65" spans="1:6" ht="27" customHeight="1">
      <c r="A65" s="142" t="s">
        <v>514</v>
      </c>
      <c r="B65" s="142"/>
      <c r="C65" s="142"/>
      <c r="D65" s="142"/>
      <c r="E65" s="142"/>
      <c r="F65" s="142"/>
    </row>
  </sheetData>
  <mergeCells count="17">
    <mergeCell ref="A3:F3"/>
    <mergeCell ref="A5:F5"/>
    <mergeCell ref="A62:F62"/>
    <mergeCell ref="A63:F63"/>
    <mergeCell ref="A64:F64"/>
    <mergeCell ref="A4:C4"/>
    <mergeCell ref="D4:E4"/>
    <mergeCell ref="A65:F65"/>
    <mergeCell ref="A6:B7"/>
    <mergeCell ref="C6:C7"/>
    <mergeCell ref="D6:F6"/>
    <mergeCell ref="A56:F56"/>
    <mergeCell ref="A57:F57"/>
    <mergeCell ref="A58:F58"/>
    <mergeCell ref="A59:F59"/>
    <mergeCell ref="A60:F60"/>
    <mergeCell ref="A61:F61"/>
  </mergeCells>
  <printOptions horizontalCentered="1"/>
  <pageMargins left="0.23622047244094491" right="0.23622047244094491" top="0.47244094488188981" bottom="0.47244094488188981" header="0.31496062992125984" footer="0.31496062992125984"/>
  <pageSetup paperSize="9" scale="95"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dimension ref="A1:H58"/>
  <sheetViews>
    <sheetView workbookViewId="0">
      <selection activeCell="F9" sqref="F9"/>
    </sheetView>
  </sheetViews>
  <sheetFormatPr defaultRowHeight="15"/>
  <cols>
    <col min="1" max="1" width="12.42578125" style="33" customWidth="1"/>
    <col min="2" max="2" width="62.140625" style="46" customWidth="1"/>
    <col min="3" max="6" width="12.5703125" style="47" customWidth="1"/>
    <col min="7" max="7" width="14.28515625" style="47" customWidth="1"/>
    <col min="8" max="8" width="12.5703125" style="47" customWidth="1"/>
  </cols>
  <sheetData>
    <row r="1" spans="1:8" s="33" customFormat="1" ht="12.75" customHeight="1">
      <c r="A1" s="31" t="str">
        <f>CONCATENATE("Denominazione Ente: ",Dati!D230," - ",Dati!D231)</f>
        <v>Denominazione Ente: COMUNE DI TELTI - PROVINCIA DI SASSARI</v>
      </c>
      <c r="B1" s="32"/>
      <c r="C1" s="32"/>
      <c r="D1" s="32"/>
      <c r="E1" s="32"/>
      <c r="F1" s="32"/>
    </row>
    <row r="2" spans="1:8" s="33" customFormat="1" ht="12.75" customHeight="1">
      <c r="A2" s="31"/>
      <c r="B2" s="34"/>
      <c r="D2" s="35"/>
      <c r="F2" s="37"/>
      <c r="G2" s="36" t="s">
        <v>623</v>
      </c>
    </row>
    <row r="3" spans="1:8" s="33" customFormat="1" ht="18" customHeight="1">
      <c r="A3" s="153" t="s">
        <v>441</v>
      </c>
      <c r="B3" s="153"/>
      <c r="C3" s="153"/>
      <c r="D3" s="153"/>
      <c r="E3" s="153"/>
      <c r="F3" s="153"/>
      <c r="G3" s="159"/>
      <c r="H3" s="159"/>
    </row>
    <row r="4" spans="1:8" s="33" customFormat="1" ht="15" customHeight="1">
      <c r="A4" s="160" t="str">
        <f>CONCATENATE("                                                Bilancio di Previsione esercizi ",Dati!D232,",",Dati!D233," e ",Dati!D234)</f>
        <v xml:space="preserve">                                                Bilancio di Previsione esercizi 2021,2022 e 2023</v>
      </c>
      <c r="B4" s="161"/>
      <c r="C4" s="161"/>
      <c r="D4" s="162"/>
      <c r="E4" s="162"/>
      <c r="F4" s="171" t="str">
        <f>CONCATENATE("approvato il ")</f>
        <v xml:space="preserve">approvato il </v>
      </c>
      <c r="G4" s="172"/>
      <c r="H4" s="52" t="str">
        <f>IF(Dati!$D$235&lt;&gt;"",Dati!$D$235,"")</f>
        <v/>
      </c>
    </row>
    <row r="5" spans="1:8" s="33" customFormat="1" ht="15" customHeight="1">
      <c r="A5" s="163" t="s">
        <v>624</v>
      </c>
      <c r="B5" s="163"/>
      <c r="C5" s="163"/>
      <c r="D5" s="163"/>
      <c r="E5" s="163"/>
      <c r="F5" s="163"/>
      <c r="G5" s="164"/>
      <c r="H5" s="164"/>
    </row>
    <row r="6" spans="1:8" ht="15" customHeight="1">
      <c r="A6" s="167" t="s">
        <v>544</v>
      </c>
      <c r="B6" s="168" t="s">
        <v>545</v>
      </c>
      <c r="C6" s="169" t="s">
        <v>546</v>
      </c>
      <c r="D6" s="169"/>
      <c r="E6" s="169"/>
      <c r="F6" s="169"/>
      <c r="G6" s="169" t="s">
        <v>547</v>
      </c>
      <c r="H6" s="169"/>
    </row>
    <row r="7" spans="1:8" ht="90" customHeight="1">
      <c r="A7" s="167" t="s">
        <v>544</v>
      </c>
      <c r="B7" s="168" t="s">
        <v>545</v>
      </c>
      <c r="C7" s="45" t="s">
        <v>548</v>
      </c>
      <c r="D7" s="45" t="s">
        <v>549</v>
      </c>
      <c r="E7" s="45" t="s">
        <v>550</v>
      </c>
      <c r="F7" s="84" t="s">
        <v>551</v>
      </c>
      <c r="G7" s="45" t="s">
        <v>552</v>
      </c>
      <c r="H7" s="84" t="s">
        <v>553</v>
      </c>
    </row>
    <row r="8" spans="1:8" s="56" customFormat="1" ht="27" customHeight="1">
      <c r="A8" s="54" t="s">
        <v>656</v>
      </c>
      <c r="B8" s="55" t="s">
        <v>657</v>
      </c>
      <c r="C8" s="53"/>
      <c r="D8" s="53"/>
      <c r="E8" s="53"/>
      <c r="F8" s="53"/>
      <c r="G8" s="53"/>
      <c r="H8" s="53"/>
    </row>
    <row r="9" spans="1:8" s="56" customFormat="1" ht="27" customHeight="1">
      <c r="A9" s="57" t="s">
        <v>658</v>
      </c>
      <c r="B9" s="58" t="s">
        <v>625</v>
      </c>
      <c r="C9" s="53">
        <f>IF(Dati!$D$116&gt;0,(Dati!D78/Dati!$D$116),0)</f>
        <v>0.11108483215249693</v>
      </c>
      <c r="D9" s="53">
        <f>IF(Dati!$E$116&gt;0,(Dati!E78/Dati!$E$116),0)</f>
        <v>0.1569151113328823</v>
      </c>
      <c r="E9" s="53">
        <f>IF(Dati!$F$116&gt;0,(Dati!F78/Dati!$F$116),0)</f>
        <v>0.14715171734377222</v>
      </c>
      <c r="F9" s="53">
        <f>IF(Dati!$D$237=3,(Dati!I78+Dati!J78+Dati!Y78)/(Dati!$D$237),(Dati!J78+Dati!Y78)/Dati!$D$237)/IF(Dati!$D$237=3,(Dati!$I$116+Dati!$J$116+Dati!$Y$116)/( Dati!$D$237),( Dati!$J$116+Dati!$Y$116)/ Dati!$D$237)</f>
        <v>0.19886565510550877</v>
      </c>
      <c r="G9" s="53">
        <f>IF((Dati!D78+Dati!H78)&gt;0,(Dati!G78/(Dati!D78+Dati!H78)),0)</f>
        <v>1</v>
      </c>
      <c r="H9" s="82">
        <f>IF(((IF(Dati!$D$237=3,(Dati!I78+Dati!U78+Dati!J78+Dati!V78+Dati!P78),(Dati!J78+Dati!V78+Dati!P78))/Dati!$D$237)&gt;0), (IF(Dati!$D$237=3,(Dati!L78+Dati!M78+Dati!T78),(Dati!M78+Dati!T78))/Dati!$D$237) /(IF(Dati!$D$237=3,(Dati!I78+Dati!U78+Dati!J78+Dati!V78+Dati!P78),(Dati!J78+Dati!V78+Dati!P78))/Dati!$D$237),0)</f>
        <v>0.6416542342987871</v>
      </c>
    </row>
    <row r="10" spans="1:8" s="56" customFormat="1" ht="27" customHeight="1">
      <c r="A10" s="57" t="s">
        <v>659</v>
      </c>
      <c r="B10" s="58" t="s">
        <v>626</v>
      </c>
      <c r="C10" s="53">
        <f>IF(Dati!$D$116&gt;0,(Dati!D79/Dati!$D$116),0)</f>
        <v>0</v>
      </c>
      <c r="D10" s="53">
        <f>IF(Dati!$E$116&gt;0,(Dati!E79/Dati!$E$116),0)</f>
        <v>0</v>
      </c>
      <c r="E10" s="53">
        <f>IF(Dati!$F$116&gt;0,(Dati!F79/Dati!$F$116),0)</f>
        <v>0</v>
      </c>
      <c r="F10" s="53">
        <f>IF(Dati!$D$237=3,(Dati!I79+Dati!J79+Dati!Y79)/(Dati!$D$237),(Dati!J79+Dati!Y79)/Dati!$D$237)/IF(Dati!$D$237=3,(Dati!$I$116+Dati!$J$116+Dati!$Y$116)/( Dati!$D$237),( Dati!$J$116+Dati!$Y$116)/ Dati!$D$237)</f>
        <v>0</v>
      </c>
      <c r="G10" s="53">
        <f>IF((Dati!D79+Dati!H79)&gt;0,(Dati!G79/(Dati!D79+Dati!H79)),0)</f>
        <v>0</v>
      </c>
      <c r="H10" s="82">
        <f>IF(((IF(Dati!$D$237=3,(Dati!I79+Dati!U79+Dati!J79+Dati!V79+Dati!P79),(Dati!J79+Dati!V79+Dati!P79))/Dati!$D$237)&gt;0), (IF(Dati!$D$237=3,(Dati!L79+Dati!M79+Dati!T79),(Dati!M79+Dati!T79))/Dati!$D$237) /(IF(Dati!$D$237=3,(Dati!I79+Dati!U79+Dati!J79+Dati!V79+Dati!P79),(Dati!J79+Dati!V79+Dati!P79))/Dati!$D$237),0)</f>
        <v>0</v>
      </c>
    </row>
    <row r="11" spans="1:8" s="56" customFormat="1" ht="27" customHeight="1">
      <c r="A11" s="57" t="s">
        <v>660</v>
      </c>
      <c r="B11" s="58" t="s">
        <v>627</v>
      </c>
      <c r="C11" s="53">
        <f>IF(Dati!$D$116&gt;0,(Dati!D80/Dati!$D$116),0)</f>
        <v>3.7865865351578785E-2</v>
      </c>
      <c r="D11" s="53">
        <f>IF(Dati!$E$116&gt;0,(Dati!E80/Dati!$E$116),0)</f>
        <v>5.3488188821333688E-2</v>
      </c>
      <c r="E11" s="53">
        <f>IF(Dati!$F$116&gt;0,(Dati!F80/Dati!$F$116),0)</f>
        <v>5.016010743522209E-2</v>
      </c>
      <c r="F11" s="53">
        <f>IF(Dati!$D$237=3,(Dati!I80+Dati!J80+Dati!Y80)/(Dati!$D$237),(Dati!J80+Dati!Y80)/Dati!$D$237)/IF(Dati!$D$237=3,(Dati!$I$116+Dati!$J$116+Dati!$Y$116)/( Dati!$D$237),( Dati!$J$116+Dati!$Y$116)/ Dati!$D$237)</f>
        <v>6.4019565678324938E-2</v>
      </c>
      <c r="G11" s="53">
        <f>IF((Dati!D80+Dati!H80)&gt;0,(Dati!G80/(Dati!D80+Dati!H80)),0)</f>
        <v>1</v>
      </c>
      <c r="H11" s="82">
        <f>IF(((IF(Dati!$D$237=3,(Dati!I80+Dati!U80+Dati!J80+Dati!V80+Dati!P80),(Dati!J80+Dati!V80+Dati!P80))/Dati!$D$237)&gt;0), (IF(Dati!$D$237=3,(Dati!L80+Dati!M80+Dati!T80),(Dati!M80+Dati!T80))/Dati!$D$237) /(IF(Dati!$D$237=3,(Dati!I80+Dati!U80+Dati!J80+Dati!V80+Dati!P80),(Dati!J80+Dati!V80+Dati!P80))/Dati!$D$237),0)</f>
        <v>0.95546302860271937</v>
      </c>
    </row>
    <row r="12" spans="1:8" s="56" customFormat="1" ht="27" customHeight="1">
      <c r="A12" s="57" t="s">
        <v>661</v>
      </c>
      <c r="B12" s="58" t="s">
        <v>628</v>
      </c>
      <c r="C12" s="53">
        <f>IF(Dati!$D$116&gt;0,(Dati!D81/Dati!$D$116),0)</f>
        <v>0</v>
      </c>
      <c r="D12" s="53">
        <f>IF(Dati!$E$116&gt;0,(Dati!E81/Dati!$E$116),0)</f>
        <v>0</v>
      </c>
      <c r="E12" s="53">
        <f>IF(Dati!$F$116&gt;0,(Dati!F81/Dati!$F$116),0)</f>
        <v>0</v>
      </c>
      <c r="F12" s="53">
        <f>IF(Dati!$D$237=3,(Dati!I81+Dati!J81+Dati!Y81)/(Dati!$D$237),(Dati!J81+Dati!Y81)/Dati!$D$237)/IF(Dati!$D$237=3,(Dati!$I$116+Dati!$J$116+Dati!$Y$116)/( Dati!$D$237),( Dati!$J$116+Dati!$Y$116)/ Dati!$D$237)</f>
        <v>0</v>
      </c>
      <c r="G12" s="53">
        <f>IF((Dati!D81+Dati!H81)&gt;0,(Dati!G81/(Dati!D81+Dati!H81)),0)</f>
        <v>0</v>
      </c>
      <c r="H12" s="82">
        <f>IF(((IF(Dati!$D$237=3,(Dati!I81+Dati!U81+Dati!J81+Dati!V81+Dati!P81),(Dati!J81+Dati!V81+Dati!P81))/Dati!$D$237)&gt;0), (IF(Dati!$D$237=3,(Dati!L81+Dati!M81+Dati!T81),(Dati!M81+Dati!T81))/Dati!$D$237) /(IF(Dati!$D$237=3,(Dati!I81+Dati!U81+Dati!J81+Dati!V81+Dati!P81),(Dati!J81+Dati!V81+Dati!P81))/Dati!$D$237),0)</f>
        <v>0</v>
      </c>
    </row>
    <row r="13" spans="1:8" s="56" customFormat="1" ht="27" customHeight="1">
      <c r="A13" s="59" t="s">
        <v>662</v>
      </c>
      <c r="B13" s="60" t="s">
        <v>663</v>
      </c>
      <c r="C13" s="53">
        <f>IF(Dati!$D$116&gt;0,(Dati!D82/Dati!$D$116),0)</f>
        <v>0.14895069750407569</v>
      </c>
      <c r="D13" s="53">
        <f>IF(Dati!$E$116&gt;0,(Dati!E82/Dati!$E$116),0)</f>
        <v>0.21040330015421596</v>
      </c>
      <c r="E13" s="53">
        <f>IF(Dati!$F$116&gt;0,(Dati!F82/Dati!$F$116),0)</f>
        <v>0.19731182477899428</v>
      </c>
      <c r="F13" s="53">
        <f>IF(Dati!$D$237=3,(Dati!I82+Dati!J82+Dati!Y82)/(Dati!$D$237),(Dati!J82+Dati!Y82)/Dati!$D$237)/IF(Dati!$D$237=3,(Dati!$I$116+Dati!$J$116+Dati!$Y$116)/( Dati!$D$237),( Dati!$J$116+Dati!$Y$116)/ Dati!$D$237)</f>
        <v>0.26288522078383375</v>
      </c>
      <c r="G13" s="53">
        <f>IF((Dati!D82+Dati!H82)&gt;0,(Dati!G82/(Dati!D82+Dati!H82)),0)</f>
        <v>1</v>
      </c>
      <c r="H13" s="82">
        <f>IF(((IF(Dati!$D$237=3,(Dati!I82+Dati!U82+Dati!J82+Dati!V82+Dati!P82),(Dati!J82+Dati!V82+Dati!P82))/Dati!$D$237)&gt;0), (IF(Dati!$D$237=3,(Dati!L82+Dati!M82+Dati!T82),(Dati!M82+Dati!T82))/Dati!$D$237) /(IF(Dati!$D$237=3,(Dati!I82+Dati!U82+Dati!J82+Dati!V82+Dati!P82),(Dati!J82+Dati!V82+Dati!P82))/Dati!$D$237),0)</f>
        <v>0.69994810238938354</v>
      </c>
    </row>
    <row r="14" spans="1:8" s="56" customFormat="1" ht="27" customHeight="1">
      <c r="A14" s="54" t="s">
        <v>664</v>
      </c>
      <c r="B14" s="60" t="s">
        <v>665</v>
      </c>
      <c r="C14" s="53"/>
      <c r="D14" s="53"/>
      <c r="E14" s="53"/>
      <c r="F14" s="53"/>
      <c r="G14" s="53"/>
      <c r="H14" s="82"/>
    </row>
    <row r="15" spans="1:8" s="56" customFormat="1" ht="27" customHeight="1">
      <c r="A15" s="57" t="s">
        <v>666</v>
      </c>
      <c r="B15" s="58" t="s">
        <v>629</v>
      </c>
      <c r="C15" s="53">
        <f>IF(Dati!$D$116&gt;0,(Dati!D83/Dati!$D$116),0)</f>
        <v>0.27226675244682341</v>
      </c>
      <c r="D15" s="53">
        <f>IF(Dati!$E$116&gt;0,(Dati!E83/Dati!$E$116),0)</f>
        <v>0.38459587096270631</v>
      </c>
      <c r="E15" s="53">
        <f>IF(Dati!$F$116&gt;0,(Dati!F83/Dati!$F$116),0)</f>
        <v>0.36066598312145176</v>
      </c>
      <c r="F15" s="53">
        <f>IF(Dati!$D$237=3,(Dati!I83+Dati!J83+Dati!Y83)/(Dati!$D$237),(Dati!J83+Dati!Y83)/Dati!$D$237)/IF(Dati!$D$237=3,(Dati!$I$116+Dati!$J$116+Dati!$Y$116)/ (Dati!$D$237),( Dati!$J$116+Dati!$Y$116)/ Dati!$D$237)</f>
        <v>0.40877164738511701</v>
      </c>
      <c r="G15" s="53">
        <f>IF((Dati!D83+Dati!H83)&gt;0,(Dati!G83/(Dati!D83+Dati!H83)),0)</f>
        <v>1</v>
      </c>
      <c r="H15" s="82">
        <f>IF(((IF(Dati!$D$237=3,(Dati!I83+Dati!U83+Dati!J83+Dati!V83+Dati!P83),(Dati!J83+Dati!V83+Dati!P83))/Dati!$D$237)&gt;0), (IF(Dati!$D$237=3,(Dati!L83+Dati!M83+Dati!T83),(Dati!M83+Dati!T83))/Dati!$D$237) /(IF(Dati!$D$237=3,(Dati!I83+Dati!U83+Dati!J83+Dati!V83+Dati!P83),(Dati!J83+Dati!V83+Dati!P83))/Dati!$D$237),0)</f>
        <v>0.93496198527632712</v>
      </c>
    </row>
    <row r="16" spans="1:8" s="56" customFormat="1" ht="27" customHeight="1">
      <c r="A16" s="57" t="s">
        <v>667</v>
      </c>
      <c r="B16" s="58" t="s">
        <v>630</v>
      </c>
      <c r="C16" s="53">
        <f>IF(Dati!$D$116&gt;0,(Dati!D84/Dati!$D$116),0)</f>
        <v>0</v>
      </c>
      <c r="D16" s="53">
        <f>IF(Dati!$E$116&gt;0,(Dati!E84/Dati!$E$116),0)</f>
        <v>0</v>
      </c>
      <c r="E16" s="53">
        <f>IF(Dati!$F$116&gt;0,(Dati!F84/Dati!$F$116),0)</f>
        <v>0</v>
      </c>
      <c r="F16" s="53">
        <f>IF(Dati!$D$237=3,(Dati!I84+Dati!J84+Dati!Y84)/(Dati!$D$237),(Dati!J84+Dati!Y84)/Dati!$D$237)/IF(Dati!$D$237=3,(Dati!$I$116+Dati!$J$116+Dati!$Y$116)/ (Dati!$D$237),( Dati!$J$116+Dati!$Y$116)/ Dati!$D$237)</f>
        <v>0</v>
      </c>
      <c r="G16" s="53">
        <f>IF((Dati!D84+Dati!H84)&gt;0,(Dati!G84/(Dati!D84+Dati!H84)),0)</f>
        <v>0</v>
      </c>
      <c r="H16" s="82">
        <f>IF(((IF(Dati!$D$237=3,(Dati!I84+Dati!U84+Dati!J84+Dati!V84+Dati!P84),(Dati!J84+Dati!V84+Dati!P84))/Dati!$D$237)&gt;0), (IF(Dati!$D$237=3,(Dati!L84+Dati!M84+Dati!T84),(Dati!M84+Dati!T84))/Dati!$D$237) /(IF(Dati!$D$237=3,(Dati!I84+Dati!U84+Dati!J84+Dati!V84+Dati!P84),(Dati!J84+Dati!V84+Dati!P84))/Dati!$D$237),0)</f>
        <v>0</v>
      </c>
    </row>
    <row r="17" spans="1:8" s="56" customFormat="1" ht="27" customHeight="1">
      <c r="A17" s="57" t="s">
        <v>668</v>
      </c>
      <c r="B17" s="58" t="s">
        <v>631</v>
      </c>
      <c r="C17" s="53">
        <f>IF(Dati!$D$116&gt;0,(Dati!D85/Dati!$D$116),0)</f>
        <v>0</v>
      </c>
      <c r="D17" s="53">
        <f>IF(Dati!$E$116&gt;0,(Dati!E85/Dati!$E$116),0)</f>
        <v>0</v>
      </c>
      <c r="E17" s="53">
        <f>IF(Dati!$F$116&gt;0,(Dati!F85/Dati!$F$116),0)</f>
        <v>0</v>
      </c>
      <c r="F17" s="53">
        <f>IF(Dati!$D$237=3,(Dati!I85+Dati!J85+Dati!Y85)/(Dati!$D$237),(Dati!J85+Dati!Y85)/Dati!$D$237)/IF(Dati!$D$237=3,(Dati!$I$116+Dati!$J$116+Dati!$Y$116)/ (Dati!$D$237),( Dati!$J$116+Dati!$Y$116)/ Dati!$D$237)</f>
        <v>0</v>
      </c>
      <c r="G17" s="53">
        <f>IF((Dati!D85+Dati!H85)&gt;0,(Dati!G85/(Dati!D85+Dati!H85)),0)</f>
        <v>0</v>
      </c>
      <c r="H17" s="82">
        <f>IF(((IF(Dati!$D$237=3,(Dati!I85+Dati!U85+Dati!J85+Dati!V85+Dati!P85),(Dati!J85+Dati!V85+Dati!P85))/Dati!$D$237)&gt;0), (IF(Dati!$D$237=3,(Dati!L85+Dati!M85+Dati!T85),(Dati!M85+Dati!T85))/Dati!$D$237) /(IF(Dati!$D$237=3,(Dati!I85+Dati!U85+Dati!J85+Dati!V85+Dati!P85),(Dati!J85+Dati!V85+Dati!P85))/Dati!$D$237),0)</f>
        <v>0</v>
      </c>
    </row>
    <row r="18" spans="1:8" s="56" customFormat="1" ht="27" customHeight="1">
      <c r="A18" s="57" t="s">
        <v>669</v>
      </c>
      <c r="B18" s="58" t="s">
        <v>632</v>
      </c>
      <c r="C18" s="53">
        <f>IF(Dati!$D$116&gt;0,(Dati!D86/Dati!$D$116),0)</f>
        <v>0</v>
      </c>
      <c r="D18" s="53">
        <f>IF(Dati!$E$116&gt;0,(Dati!E86/Dati!$E$116),0)</f>
        <v>0</v>
      </c>
      <c r="E18" s="53">
        <f>IF(Dati!$F$116&gt;0,(Dati!F86/Dati!$F$116),0)</f>
        <v>0</v>
      </c>
      <c r="F18" s="53">
        <f>IF(Dati!$D$237=3,(Dati!I86+Dati!J86+Dati!Y86)/(Dati!$D$237),(Dati!J86+Dati!Y86)/Dati!$D$237)/IF(Dati!$D$237=3,(Dati!$I$116+Dati!$J$116+Dati!$Y$116)/ (Dati!$D$237),( Dati!$J$116+Dati!$Y$116)/ Dati!$D$237)</f>
        <v>0</v>
      </c>
      <c r="G18" s="53">
        <f>IF((Dati!D86+Dati!H86)&gt;0,(Dati!G86/(Dati!D86+Dati!H86)),0)</f>
        <v>0</v>
      </c>
      <c r="H18" s="82">
        <f>IF(((IF(Dati!$D$237=3,(Dati!I86+Dati!U86+Dati!J86+Dati!V86+Dati!P86),(Dati!J86+Dati!V86+Dati!P86))/Dati!$D$237)&gt;0), (IF(Dati!$D$237=3,(Dati!L86+Dati!M86+Dati!T86),(Dati!M86+Dati!T86))/Dati!$D$237) /(IF(Dati!$D$237=3,(Dati!I86+Dati!U86+Dati!J86+Dati!V86+Dati!P86),(Dati!J86+Dati!V86+Dati!P86))/Dati!$D$237),0)</f>
        <v>0</v>
      </c>
    </row>
    <row r="19" spans="1:8" s="56" customFormat="1" ht="27" customHeight="1">
      <c r="A19" s="57" t="s">
        <v>670</v>
      </c>
      <c r="B19" s="58" t="s">
        <v>633</v>
      </c>
      <c r="C19" s="53">
        <f>IF(Dati!$D$116&gt;0,(Dati!D87/Dati!$D$116),0)</f>
        <v>0</v>
      </c>
      <c r="D19" s="53">
        <f>IF(Dati!$E$116&gt;0,(Dati!E87/Dati!$E$116),0)</f>
        <v>0</v>
      </c>
      <c r="E19" s="53">
        <f>IF(Dati!$F$116&gt;0,(Dati!F87/Dati!$F$116),0)</f>
        <v>0</v>
      </c>
      <c r="F19" s="53">
        <f>IF(Dati!$D$237=3,(Dati!I87+Dati!J87+Dati!Y87)/(Dati!$D$237),(Dati!J87+Dati!Y87)/Dati!$D$237)/IF(Dati!$D$237=3,(Dati!$I$116+Dati!$J$116+Dati!$Y$116)/ (Dati!$D$237),( Dati!$J$116+Dati!$Y$116)/ Dati!$D$237)</f>
        <v>0</v>
      </c>
      <c r="G19" s="53">
        <f>IF((Dati!D87+Dati!H87)&gt;0,(Dati!G87/(Dati!D87+Dati!H87)),0)</f>
        <v>0</v>
      </c>
      <c r="H19" s="82">
        <f>IF(((IF(Dati!$D$237=3,(Dati!I87+Dati!U87+Dati!J87+Dati!V87+Dati!P87),(Dati!J87+Dati!V87+Dati!P87))/Dati!$D$237)&gt;0), (IF(Dati!$D$237=3,(Dati!L87+Dati!M87+Dati!T87),(Dati!M87+Dati!T87))/Dati!$D$237) /(IF(Dati!$D$237=3,(Dati!I87+Dati!U87+Dati!J87+Dati!V87+Dati!P87),(Dati!J87+Dati!V87+Dati!P87))/Dati!$D$237),0)</f>
        <v>0</v>
      </c>
    </row>
    <row r="20" spans="1:8" s="56" customFormat="1" ht="27" customHeight="1">
      <c r="A20" s="59" t="s">
        <v>671</v>
      </c>
      <c r="B20" s="60" t="s">
        <v>672</v>
      </c>
      <c r="C20" s="53">
        <f>IF(Dati!$D$116&gt;0,(Dati!D88/Dati!$D$116),0)</f>
        <v>0.27226675244682341</v>
      </c>
      <c r="D20" s="53">
        <f>IF(Dati!$E$116&gt;0,(Dati!E88/Dati!$E$116),0)</f>
        <v>0.38459587096270631</v>
      </c>
      <c r="E20" s="53">
        <f>IF(Dati!$F$116&gt;0,(Dati!F88/Dati!$F$116),0)</f>
        <v>0.36066598312145176</v>
      </c>
      <c r="F20" s="53">
        <f>IF(Dati!$D$237=3,(Dati!I88+Dati!J88+Dati!Y88)/(Dati!$D$237),(Dati!J88+Dati!Y88)/Dati!$D$237)/IF(Dati!$D$237=3,(Dati!$I$116+Dati!$J$116+Dati!$Y$116)/ (Dati!$D$237),( Dati!$J$116+Dati!$Y$116)/ Dati!$D$237)</f>
        <v>0.40877164738511701</v>
      </c>
      <c r="G20" s="53">
        <f>IF((Dati!D88+Dati!H88)&gt;0,(Dati!G88/(Dati!D88+Dati!H88)),0)</f>
        <v>1</v>
      </c>
      <c r="H20" s="82">
        <f>IF(((IF(Dati!$D$237=3,(Dati!I88+Dati!U88+Dati!J88+Dati!V88+Dati!P88),(Dati!J88+Dati!V88+Dati!P88))/Dati!$D$237)&gt;0), (IF(Dati!$D$237=3,(Dati!L88+Dati!M88+Dati!T88),(Dati!M88+Dati!T88))/Dati!$D$237) /(IF(Dati!$D$237=3,(Dati!I88+Dati!U88+Dati!J88+Dati!V88+Dati!P88),(Dati!J88+Dati!V88+Dati!P88))/Dati!$D$237),0)</f>
        <v>0.93496198527632712</v>
      </c>
    </row>
    <row r="21" spans="1:8" s="56" customFormat="1" ht="27" customHeight="1">
      <c r="A21" s="54" t="s">
        <v>673</v>
      </c>
      <c r="B21" s="60" t="s">
        <v>674</v>
      </c>
      <c r="C21" s="53"/>
      <c r="D21" s="53"/>
      <c r="E21" s="53"/>
      <c r="F21" s="53"/>
      <c r="G21" s="53"/>
      <c r="H21" s="82"/>
    </row>
    <row r="22" spans="1:8" s="56" customFormat="1" ht="27" customHeight="1">
      <c r="A22" s="57" t="s">
        <v>675</v>
      </c>
      <c r="B22" s="58" t="s">
        <v>634</v>
      </c>
      <c r="C22" s="53">
        <f>IF(Dati!$D$116&gt;0,(Dati!D89/Dati!$D$116),0)</f>
        <v>3.8632876607287876E-2</v>
      </c>
      <c r="D22" s="53">
        <f>IF(Dati!$E$116&gt;0,(Dati!E89/Dati!$E$116),0)</f>
        <v>5.4571645979714603E-2</v>
      </c>
      <c r="E22" s="53">
        <f>IF(Dati!$F$116&gt;0,(Dati!F89/Dati!$F$116),0)</f>
        <v>5.117615095180815E-2</v>
      </c>
      <c r="F22" s="53">
        <f>IF(Dati!$D$237=3,(Dati!I89+Dati!J89+Dati!Y89)/(Dati!$D$237),(Dati!J89+Dati!Y89)/Dati!$D$237)/IF(Dati!$D$237=3,(Dati!$I$116+Dati!$J$116+Dati!$Y$116)/ (Dati!$D$237),( Dati!$J$116+Dati!$Y$116)/ Dati!$D$237)</f>
        <v>5.9729754620209775E-2</v>
      </c>
      <c r="G22" s="53">
        <f>IF((Dati!D89+Dati!H89)&gt;0,(Dati!G89/(Dati!D89+Dati!H89)),0)</f>
        <v>1</v>
      </c>
      <c r="H22" s="82">
        <f>IF(((IF(Dati!$D$237=3,(Dati!I89+Dati!U89+Dati!J89+Dati!V89+Dati!P89),(Dati!J89+Dati!V89+Dati!P89))/Dati!$D$237)&gt;0), (IF(Dati!$D$237=3,(Dati!L89+Dati!M89+Dati!T89),(Dati!M89+Dati!T89))/Dati!$D$237) /(IF(Dati!$D$237=3,(Dati!I89+Dati!U89+Dati!J89+Dati!V89+Dati!P89),(Dati!J89+Dati!V89+Dati!P89))/Dati!$D$237),0)</f>
        <v>0.89641014934503949</v>
      </c>
    </row>
    <row r="23" spans="1:8" s="56" customFormat="1" ht="27" customHeight="1">
      <c r="A23" s="57" t="s">
        <v>676</v>
      </c>
      <c r="B23" s="58" t="s">
        <v>635</v>
      </c>
      <c r="C23" s="53">
        <f>IF(Dati!$D$116&gt;0,(Dati!D90/Dati!$D$116),0)</f>
        <v>1.4996287015241511E-4</v>
      </c>
      <c r="D23" s="53">
        <f>IF(Dati!$E$116&gt;0,(Dati!E90/Dati!$E$116),0)</f>
        <v>2.1183306496300864E-4</v>
      </c>
      <c r="E23" s="53">
        <f>IF(Dati!$F$116&gt;0,(Dati!F90/Dati!$F$116),0)</f>
        <v>1.9865262838436023E-4</v>
      </c>
      <c r="F23" s="53">
        <f>IF(Dati!$D$237=3,(Dati!I90+Dati!J90+Dati!Y90)/(Dati!$D$237),(Dati!J90+Dati!Y90)/Dati!$D$237)/IF(Dati!$D$237=3,(Dati!$I$116+Dati!$J$116+Dati!$Y$116)/ (Dati!$D$237),( Dati!$J$116+Dati!$Y$116)/ Dati!$D$237)</f>
        <v>1.09081598206304E-4</v>
      </c>
      <c r="G23" s="53">
        <f>IF((Dati!D90+Dati!H90)&gt;0,(Dati!G90/(Dati!D90+Dati!H90)),0)</f>
        <v>1</v>
      </c>
      <c r="H23" s="82">
        <f>IF(((IF(Dati!$D$237=3,(Dati!I90+Dati!U90+Dati!J90+Dati!V90+Dati!P90),(Dati!J90+Dati!V90+Dati!P90))/Dati!$D$237)&gt;0), (IF(Dati!$D$237=3,(Dati!L90+Dati!M90+Dati!T90),(Dati!M90+Dati!T90))/Dati!$D$237) /(IF(Dati!$D$237=3,(Dati!I90+Dati!U90+Dati!J90+Dati!V90+Dati!P90),(Dati!J90+Dati!V90+Dati!P90))/Dati!$D$237),0)</f>
        <v>0.9984290121704239</v>
      </c>
    </row>
    <row r="24" spans="1:8" s="56" customFormat="1" ht="27" customHeight="1">
      <c r="A24" s="57" t="s">
        <v>677</v>
      </c>
      <c r="B24" s="58" t="s">
        <v>636</v>
      </c>
      <c r="C24" s="53">
        <f>IF(Dati!$D$116&gt;0,(Dati!D91/Dati!$D$116),0)</f>
        <v>0</v>
      </c>
      <c r="D24" s="53">
        <f>IF(Dati!$E$116&gt;0,(Dati!E91/Dati!$E$116),0)</f>
        <v>0</v>
      </c>
      <c r="E24" s="53">
        <f>IF(Dati!$F$116&gt;0,(Dati!F91/Dati!$F$116),0)</f>
        <v>0</v>
      </c>
      <c r="F24" s="53">
        <f>IF(Dati!$D$237=3,(Dati!I91+Dati!J91+Dati!Y91)/(Dati!$D$237),(Dati!J91+Dati!Y91)/Dati!$D$237)/IF(Dati!$D$237=3,(Dati!$I$116+Dati!$J$116+Dati!$Y$116)/ (Dati!$D$237),( Dati!$J$116+Dati!$Y$116)/ Dati!$D$237)</f>
        <v>0</v>
      </c>
      <c r="G24" s="53">
        <f>IF((Dati!D91+Dati!H91)&gt;0,(Dati!G91/(Dati!D91+Dati!H91)),0)</f>
        <v>0</v>
      </c>
      <c r="H24" s="82">
        <f>IF(((IF(Dati!$D$237=3,(Dati!I91+Dati!U91+Dati!J91+Dati!V91+Dati!P91),(Dati!J91+Dati!V91+Dati!P91))/Dati!$D$237)&gt;0), (IF(Dati!$D$237=3,(Dati!L91+Dati!M91+Dati!T91),(Dati!M91+Dati!T91))/Dati!$D$237) /(IF(Dati!$D$237=3,(Dati!I91+Dati!U91+Dati!J91+Dati!V91+Dati!P91),(Dati!J91+Dati!V91+Dati!P91))/Dati!$D$237),0)</f>
        <v>0</v>
      </c>
    </row>
    <row r="25" spans="1:8" s="56" customFormat="1" ht="27" customHeight="1">
      <c r="A25" s="57" t="s">
        <v>678</v>
      </c>
      <c r="B25" s="58" t="s">
        <v>637</v>
      </c>
      <c r="C25" s="53">
        <f>IF(Dati!$D$116&gt;0,(Dati!D92/Dati!$D$116),0)</f>
        <v>0</v>
      </c>
      <c r="D25" s="53">
        <f>IF(Dati!$E$116&gt;0,(Dati!E92/Dati!$E$116),0)</f>
        <v>0</v>
      </c>
      <c r="E25" s="53">
        <f>IF(Dati!$F$116&gt;0,(Dati!F92/Dati!$F$116),0)</f>
        <v>0</v>
      </c>
      <c r="F25" s="53">
        <f>IF(Dati!$D$237=3,(Dati!I92+Dati!J92+Dati!Y92)/(Dati!$D$237),(Dati!J92+Dati!Y92)/Dati!$D$237)/IF(Dati!$D$237=3,(Dati!$I$116+Dati!$J$116+Dati!$Y$116)/ (Dati!$D$237),( Dati!$J$116+Dati!$Y$116)/ Dati!$D$237)</f>
        <v>0</v>
      </c>
      <c r="G25" s="53">
        <f>IF((Dati!D92+Dati!H92)&gt;0,(Dati!G92/(Dati!D92+Dati!H92)),0)</f>
        <v>0</v>
      </c>
      <c r="H25" s="82">
        <f>IF(((IF(Dati!$D$237=3,(Dati!I92+Dati!U92+Dati!J92+Dati!V92+Dati!P92),(Dati!J92+Dati!V92+Dati!P92))/Dati!$D$237)&gt;0), (IF(Dati!$D$237=3,(Dati!L92+Dati!M92+Dati!T92),(Dati!M92+Dati!T92))/Dati!$D$237) /(IF(Dati!$D$237=3,(Dati!I92+Dati!U92+Dati!J92+Dati!V92+Dati!P92),(Dati!J92+Dati!V92+Dati!P92))/Dati!$D$237),0)</f>
        <v>0</v>
      </c>
    </row>
    <row r="26" spans="1:8" s="56" customFormat="1" ht="27" customHeight="1">
      <c r="A26" s="59" t="s">
        <v>679</v>
      </c>
      <c r="B26" s="58" t="s">
        <v>638</v>
      </c>
      <c r="C26" s="53">
        <f>IF(Dati!$D$116&gt;0,(Dati!D93/Dati!$D$116),0)</f>
        <v>1.2795644670909769E-2</v>
      </c>
      <c r="D26" s="53">
        <f>IF(Dati!$E$116&gt;0,(Dati!E93/Dati!$E$116),0)</f>
        <v>1.8074744942274974E-2</v>
      </c>
      <c r="E26" s="53">
        <f>IF(Dati!$F$116&gt;0,(Dati!F93/Dati!$F$116),0)</f>
        <v>1.6950118673809744E-2</v>
      </c>
      <c r="F26" s="53">
        <f>IF(Dati!$D$237=3,(Dati!I93+Dati!J93+Dati!Y93)/(Dati!$D$237),(Dati!J93+Dati!Y93)/Dati!$D$237)/IF(Dati!$D$237=3,(Dati!$I$116+Dati!$J$116+Dati!$Y$116)/ (Dati!$D$237),( Dati!$J$116+Dati!$Y$116)/ Dati!$D$237)</f>
        <v>2.3046177132371708E-2</v>
      </c>
      <c r="G26" s="53">
        <f>IF((Dati!D93+Dati!H93)&gt;0,(Dati!G93/(Dati!D93+Dati!H93)),0)</f>
        <v>0.99999999999999978</v>
      </c>
      <c r="H26" s="82">
        <f>IF(((IF(Dati!$D$237=3,(Dati!I93+Dati!U93+Dati!J93+Dati!V93+Dati!P93),(Dati!J93+Dati!V93+Dati!P93))/Dati!$D$237)&gt;0), (IF(Dati!$D$237=3,(Dati!L93+Dati!M93+Dati!T93),(Dati!M93+Dati!T93))/Dati!$D$237) /(IF(Dati!$D$237=3,(Dati!I93+Dati!U93+Dati!J93+Dati!V93+Dati!P93),(Dati!J93+Dati!V93+Dati!P93))/Dati!$D$237),0)</f>
        <v>0.78818905222147151</v>
      </c>
    </row>
    <row r="27" spans="1:8" s="56" customFormat="1" ht="27" customHeight="1">
      <c r="A27" s="54" t="s">
        <v>680</v>
      </c>
      <c r="B27" s="60" t="s">
        <v>681</v>
      </c>
      <c r="C27" s="53">
        <f>IF(Dati!$D$116&gt;0,(Dati!D94/Dati!$D$116),0)</f>
        <v>5.1578484148350055E-2</v>
      </c>
      <c r="D27" s="53">
        <f>IF(Dati!$E$116&gt;0,(Dati!E94/Dati!$E$116),0)</f>
        <v>7.2858223986952589E-2</v>
      </c>
      <c r="E27" s="53">
        <f>IF(Dati!$F$116&gt;0,(Dati!F94/Dati!$F$116),0)</f>
        <v>6.832492225400226E-2</v>
      </c>
      <c r="F27" s="53">
        <f>IF(Dati!$D$237=3,(Dati!I94+Dati!J94+Dati!Y94)/(Dati!$D$237),(Dati!J94+Dati!Y94)/Dati!$D$237)/IF(Dati!$D$237=3,(Dati!$I$116+Dati!$J$116+Dati!$Y$116)/ (Dati!$D$237),( Dati!$J$116+Dati!$Y$116)/ Dati!$D$237)</f>
        <v>8.2885013350787781E-2</v>
      </c>
      <c r="G27" s="53">
        <f>IF((Dati!D94+Dati!H94)&gt;0,(Dati!G94/(Dati!D94+Dati!H94)),0)</f>
        <v>1</v>
      </c>
      <c r="H27" s="82">
        <f>IF(((IF(Dati!$D$237=3,(Dati!I94+Dati!U94+Dati!J94+Dati!V94+Dati!P94),(Dati!J94+Dati!V94+Dati!P94))/Dati!$D$237)&gt;0), (IF(Dati!$D$237=3,(Dati!L94+Dati!M94+Dati!T94),(Dati!M94+Dati!T94))/Dati!$D$237) /(IF(Dati!$D$237=3,(Dati!I94+Dati!U94+Dati!J94+Dati!V94+Dati!P94),(Dati!J94+Dati!V94+Dati!P94))/Dati!$D$237),0)</f>
        <v>0.86500208091752295</v>
      </c>
    </row>
    <row r="28" spans="1:8" s="56" customFormat="1" ht="27" customHeight="1">
      <c r="A28" s="54" t="s">
        <v>682</v>
      </c>
      <c r="B28" s="60" t="s">
        <v>683</v>
      </c>
      <c r="C28" s="53"/>
      <c r="D28" s="53"/>
      <c r="E28" s="53"/>
      <c r="F28" s="53"/>
      <c r="G28" s="53"/>
      <c r="H28" s="82"/>
    </row>
    <row r="29" spans="1:8" s="56" customFormat="1" ht="27" customHeight="1">
      <c r="A29" s="57" t="s">
        <v>684</v>
      </c>
      <c r="B29" s="58" t="s">
        <v>639</v>
      </c>
      <c r="C29" s="53">
        <f>IF(Dati!$D$116&gt;0,(Dati!D95/Dati!$D$116),0)</f>
        <v>0</v>
      </c>
      <c r="D29" s="53">
        <f>IF(Dati!$E$116&gt;0,(Dati!E95/Dati!$E$116),0)</f>
        <v>0</v>
      </c>
      <c r="E29" s="53">
        <f>IF(Dati!$F$116&gt;0,(Dati!F95/Dati!$F$116),0)</f>
        <v>0</v>
      </c>
      <c r="F29" s="53">
        <f>IF(Dati!$D$237=3,(Dati!I95+Dati!J95+Dati!Y95)/(Dati!$D$237),(Dati!J95+Dati!Y95)/Dati!$D$237)/IF(Dati!$D$237=3,(Dati!$I$116+Dati!$J$116+Dati!$Y$116)/ (Dati!$D$237),( Dati!$J$116+Dati!$Y$116)/ Dati!$D$237)</f>
        <v>0</v>
      </c>
      <c r="G29" s="53">
        <f>IF((Dati!D95+Dati!H95)&gt;0,(Dati!G95/(Dati!D95+Dati!H95)),0)</f>
        <v>0</v>
      </c>
      <c r="H29" s="82">
        <f>IF(((IF(Dati!$D$237=3,(Dati!I95+Dati!U95+Dati!J95+Dati!V95+Dati!P95),(Dati!J95+Dati!V95+Dati!P95))/Dati!$D$237)&gt;0), (IF(Dati!$D$237=3,(Dati!L95+Dati!M95+Dati!T95),(Dati!M95+Dati!T95))/Dati!$D$237) /(IF(Dati!$D$237=3,(Dati!I95+Dati!U95+Dati!J95+Dati!V95+Dati!P95),(Dati!J95+Dati!V95+Dati!P95))/Dati!$D$237),0)</f>
        <v>0</v>
      </c>
    </row>
    <row r="30" spans="1:8" s="56" customFormat="1" ht="27" customHeight="1">
      <c r="A30" s="57" t="s">
        <v>685</v>
      </c>
      <c r="B30" s="58" t="s">
        <v>640</v>
      </c>
      <c r="C30" s="53">
        <f>IF(Dati!$D$116&gt;0,(Dati!D96/Dati!$D$116),0)</f>
        <v>0.39684034021853148</v>
      </c>
      <c r="D30" s="53">
        <f>IF(Dati!$E$116&gt;0,(Dati!E96/Dati!$E$116),0)</f>
        <v>0.20346519335686189</v>
      </c>
      <c r="E30" s="53">
        <f>IF(Dati!$F$116&gt;0,(Dati!F96/Dati!$F$116),0)</f>
        <v>0.25302627818315737</v>
      </c>
      <c r="F30" s="53">
        <f>IF(Dati!$D$237=3,(Dati!I96+Dati!J96+Dati!Y96)/(Dati!$D$237),(Dati!J96+Dati!Y96)/Dati!$D$237)/IF(Dati!$D$237=3,(Dati!$I$116+Dati!$J$116+Dati!$Y$116)/ (Dati!$D$237),( Dati!$J$116+Dati!$Y$116)/ Dati!$D$237)</f>
        <v>0.10196178175994033</v>
      </c>
      <c r="G30" s="53">
        <f>IF((Dati!D96+Dati!H96)&gt;0,(Dati!G96/(Dati!D96+Dati!H96)),0)</f>
        <v>1</v>
      </c>
      <c r="H30" s="82">
        <f>IF(((IF(Dati!$D$237=3,(Dati!I96+Dati!U96+Dati!J96+Dati!V96+Dati!P96),(Dati!J96+Dati!V96+Dati!P96))/Dati!$D$237)&gt;0), (IF(Dati!$D$237=3,(Dati!L96+Dati!M96+Dati!T96),(Dati!M96+Dati!T96))/Dati!$D$237) /(IF(Dati!$D$237=3,(Dati!I96+Dati!U96+Dati!J96+Dati!V96+Dati!P96),(Dati!J96+Dati!V96+Dati!P96))/Dati!$D$237),0)</f>
        <v>0.93246366963077731</v>
      </c>
    </row>
    <row r="31" spans="1:8" s="56" customFormat="1" ht="27" customHeight="1">
      <c r="A31" s="57" t="s">
        <v>686</v>
      </c>
      <c r="B31" s="58" t="s">
        <v>641</v>
      </c>
      <c r="C31" s="53">
        <f>IF(Dati!$D$116&gt;0,(Dati!D97/Dati!$D$116),0)</f>
        <v>0</v>
      </c>
      <c r="D31" s="53">
        <f>IF(Dati!$E$116&gt;0,(Dati!E97/Dati!$E$116),0)</f>
        <v>0</v>
      </c>
      <c r="E31" s="53">
        <f>IF(Dati!$F$116&gt;0,(Dati!F97/Dati!$F$116),0)</f>
        <v>0</v>
      </c>
      <c r="F31" s="53">
        <f>IF(Dati!$D$237=3,(Dati!I97+Dati!J97+Dati!Y97)/(Dati!$D$237),(Dati!J97+Dati!Y97)/Dati!$D$237)/IF(Dati!$D$237=3,(Dati!$I$116+Dati!$J$116+Dati!$Y$116)/ (Dati!$D$237),( Dati!$J$116+Dati!$Y$116)/ Dati!$D$237)</f>
        <v>3.2995603275896151E-2</v>
      </c>
      <c r="G31" s="53">
        <f>IF((Dati!D97+Dati!H97)&gt;0,(Dati!G97/(Dati!D97+Dati!H97)),0)</f>
        <v>1</v>
      </c>
      <c r="H31" s="82">
        <f>IF(((IF(Dati!$D$237=3,(Dati!I97+Dati!U97+Dati!J97+Dati!V97+Dati!P97),(Dati!J97+Dati!V97+Dati!P97))/Dati!$D$237)&gt;0), (IF(Dati!$D$237=3,(Dati!L97+Dati!M97+Dati!T97),(Dati!M97+Dati!T97))/Dati!$D$237) /(IF(Dati!$D$237=3,(Dati!I97+Dati!U97+Dati!J97+Dati!V97+Dati!P97),(Dati!J97+Dati!V97+Dati!P97))/Dati!$D$237),0)</f>
        <v>0.39078764697981722</v>
      </c>
    </row>
    <row r="32" spans="1:8" s="56" customFormat="1" ht="27" customHeight="1">
      <c r="A32" s="57" t="s">
        <v>687</v>
      </c>
      <c r="B32" s="58" t="s">
        <v>642</v>
      </c>
      <c r="C32" s="53">
        <f>IF(Dati!$D$116&gt;0,(Dati!D98/Dati!$D$116),0)</f>
        <v>0</v>
      </c>
      <c r="D32" s="53">
        <f>IF(Dati!$E$116&gt;0,(Dati!E98/Dati!$E$116),0)</f>
        <v>0</v>
      </c>
      <c r="E32" s="53">
        <f>IF(Dati!$F$116&gt;0,(Dati!F98/Dati!$F$116),0)</f>
        <v>0</v>
      </c>
      <c r="F32" s="53">
        <f>IF(Dati!$D$237=3,(Dati!I98+Dati!J98+Dati!Y98)/(Dati!$D$237),(Dati!J98+Dati!Y98)/Dati!$D$237)/IF(Dati!$D$237=3,(Dati!$I$116+Dati!$J$116+Dati!$Y$116)/ (Dati!$D$237),( Dati!$J$116+Dati!$Y$116)/ Dati!$D$237)</f>
        <v>3.070285960132528E-3</v>
      </c>
      <c r="G32" s="53">
        <f>IF((Dati!D98+Dati!H98)&gt;0,(Dati!G98/(Dati!D98+Dati!H98)),0)</f>
        <v>0</v>
      </c>
      <c r="H32" s="82">
        <f>IF(((IF(Dati!$D$237=3,(Dati!I98+Dati!U98+Dati!J98+Dati!V98+Dati!P98),(Dati!J98+Dati!V98+Dati!P98))/Dati!$D$237)&gt;0), (IF(Dati!$D$237=3,(Dati!L98+Dati!M98+Dati!T98),(Dati!M98+Dati!T98))/Dati!$D$237) /(IF(Dati!$D$237=3,(Dati!I98+Dati!U98+Dati!J98+Dati!V98+Dati!P98),(Dati!J98+Dati!V98+Dati!P98))/Dati!$D$237),0)</f>
        <v>1</v>
      </c>
    </row>
    <row r="33" spans="1:8" s="56" customFormat="1" ht="27" customHeight="1">
      <c r="A33" s="57" t="s">
        <v>688</v>
      </c>
      <c r="B33" s="58" t="s">
        <v>643</v>
      </c>
      <c r="C33" s="53">
        <f>IF(Dati!$D$116&gt;0,(Dati!D99/Dati!$D$116),0)</f>
        <v>4.5414194108071473E-2</v>
      </c>
      <c r="D33" s="53">
        <f>IF(Dati!$E$116&gt;0,(Dati!E99/Dati!$E$116),0)</f>
        <v>8.6802440921864201E-3</v>
      </c>
      <c r="E33" s="53">
        <f>IF(Dati!$F$116&gt;0,(Dati!F99/Dati!$F$116),0)</f>
        <v>8.1401517946773916E-3</v>
      </c>
      <c r="F33" s="53">
        <f>IF(Dati!$D$237=3,(Dati!I99+Dati!J99+Dati!Y99)/(Dati!$D$237),(Dati!J99+Dati!Y99)/Dati!$D$237)/IF(Dati!$D$237=3,(Dati!$I$116+Dati!$J$116+Dati!$Y$116)/ (Dati!$D$237),( Dati!$J$116+Dati!$Y$116)/ Dati!$D$237)</f>
        <v>8.3117971054709298E-3</v>
      </c>
      <c r="G33" s="53">
        <f>IF((Dati!D99+Dati!H99)&gt;0,(Dati!G99/(Dati!D99+Dati!H99)),0)</f>
        <v>1</v>
      </c>
      <c r="H33" s="82">
        <f>IF(((IF(Dati!$D$237=3,(Dati!I99+Dati!U99+Dati!J99+Dati!V99+Dati!P99),(Dati!J99+Dati!V99+Dati!P99))/Dati!$D$237)&gt;0), (IF(Dati!$D$237=3,(Dati!L99+Dati!M99+Dati!T99),(Dati!M99+Dati!T99))/Dati!$D$237) /(IF(Dati!$D$237=3,(Dati!I99+Dati!U99+Dati!J99+Dati!V99+Dati!P99),(Dati!J99+Dati!V99+Dati!P99))/Dati!$D$237),0)</f>
        <v>0.97645556141746648</v>
      </c>
    </row>
    <row r="34" spans="1:8" s="56" customFormat="1" ht="27" customHeight="1">
      <c r="A34" s="59" t="s">
        <v>689</v>
      </c>
      <c r="B34" s="60" t="s">
        <v>690</v>
      </c>
      <c r="C34" s="53">
        <f>IF(Dati!$D$116&gt;0,(Dati!D100/Dati!$D$116),0)</f>
        <v>0.442254534326603</v>
      </c>
      <c r="D34" s="53">
        <f>IF(Dati!$E$116&gt;0,(Dati!E100/Dati!$E$116),0)</f>
        <v>0.21214543744904832</v>
      </c>
      <c r="E34" s="53">
        <f>IF(Dati!$F$116&gt;0,(Dati!F100/Dati!$F$116),0)</f>
        <v>0.26116642997783474</v>
      </c>
      <c r="F34" s="53">
        <f>IF(Dati!$D$237=3,(Dati!I100+Dati!J100+Dati!Y100)/(Dati!$D$237),(Dati!J100+Dati!Y100)/Dati!$D$237)/IF(Dati!$D$237=3,(Dati!$I$116+Dati!$J$116+Dati!$Y$116)/ (Dati!$D$237),( Dati!$J$116+Dati!$Y$116)/ Dati!$D$237)</f>
        <v>0.14633946810143997</v>
      </c>
      <c r="G34" s="53">
        <f>IF((Dati!D100+Dati!H100)&gt;0,(Dati!G100/(Dati!D100+Dati!H100)),0)</f>
        <v>1</v>
      </c>
      <c r="H34" s="82">
        <f>IF(((IF(Dati!$D$237=3,(Dati!I100+Dati!U100+Dati!J100+Dati!V100+Dati!P100),(Dati!J100+Dati!V100+Dati!P100))/Dati!$D$237)&gt;0), (IF(Dati!$D$237=3,(Dati!L100+Dati!M100+Dati!T100),(Dati!M100+Dati!T100))/Dati!$D$237) /(IF(Dati!$D$237=3,(Dati!I100+Dati!U100+Dati!J100+Dati!V100+Dati!P100),(Dati!J100+Dati!V100+Dati!P100))/Dati!$D$237),0)</f>
        <v>0.79663391664637484</v>
      </c>
    </row>
    <row r="35" spans="1:8" s="56" customFormat="1" ht="27" customHeight="1">
      <c r="A35" s="54" t="s">
        <v>691</v>
      </c>
      <c r="B35" s="60" t="s">
        <v>692</v>
      </c>
      <c r="C35" s="53"/>
      <c r="D35" s="53"/>
      <c r="E35" s="53"/>
      <c r="F35" s="53"/>
      <c r="G35" s="53"/>
      <c r="H35" s="82"/>
    </row>
    <row r="36" spans="1:8" s="56" customFormat="1" ht="27" customHeight="1">
      <c r="A36" s="57" t="s">
        <v>693</v>
      </c>
      <c r="B36" s="58" t="s">
        <v>644</v>
      </c>
      <c r="C36" s="53">
        <f>IF(Dati!$D$116&gt;0,(Dati!D101/Dati!$D$116),0)</f>
        <v>0</v>
      </c>
      <c r="D36" s="53">
        <f>IF(Dati!$E$116&gt;0,(Dati!E101/Dati!$E$116),0)</f>
        <v>0</v>
      </c>
      <c r="E36" s="53">
        <f>IF(Dati!$F$116&gt;0,(Dati!F101/Dati!$F$116),0)</f>
        <v>0</v>
      </c>
      <c r="F36" s="53">
        <f>IF(Dati!$D$237=3,(Dati!I101+Dati!J101+Dati!Y101)/(Dati!$D$237),(Dati!J101+Dati!Y101)/Dati!$D$237)/IF(Dati!$D$237=3,(Dati!$I$116+Dati!$J$116+Dati!$Y$116)/ (Dati!$D$237),( Dati!$J$116+Dati!$Y$116)/ Dati!$D$237)</f>
        <v>0</v>
      </c>
      <c r="G36" s="53">
        <f>IF((Dati!D101+Dati!H101)&gt;0,(Dati!G101/(Dati!D101+Dati!H101)),0)</f>
        <v>0</v>
      </c>
      <c r="H36" s="82">
        <f>IF(((IF(Dati!$D$237=3,(Dati!I101+Dati!U101+Dati!J101+Dati!V101+Dati!P101),(Dati!J101+Dati!V101+Dati!P101))/Dati!$D$237)&gt;0), (IF(Dati!$D$237=3,(Dati!L101+Dati!M101+Dati!T101),(Dati!M101+Dati!T101))/Dati!$D$237) /(IF(Dati!$D$237=3,(Dati!I101+Dati!U101+Dati!J101+Dati!V101+Dati!P101),(Dati!J101+Dati!V101+Dati!P101))/Dati!$D$237),0)</f>
        <v>0</v>
      </c>
    </row>
    <row r="37" spans="1:8" s="56" customFormat="1" ht="27" customHeight="1">
      <c r="A37" s="57" t="s">
        <v>694</v>
      </c>
      <c r="B37" s="58" t="s">
        <v>645</v>
      </c>
      <c r="C37" s="53">
        <f>IF(Dati!$D$116&gt;0,(Dati!D102/Dati!$D$116),0)</f>
        <v>0</v>
      </c>
      <c r="D37" s="53">
        <f>IF(Dati!$E$116&gt;0,(Dati!E102/Dati!$E$116),0)</f>
        <v>0</v>
      </c>
      <c r="E37" s="53">
        <f>IF(Dati!$F$116&gt;0,(Dati!F102/Dati!$F$116),0)</f>
        <v>0</v>
      </c>
      <c r="F37" s="53">
        <f>IF(Dati!$D$237=3,(Dati!I102+Dati!J102+Dati!Y102)/(Dati!$D$237),(Dati!J102+Dati!Y102)/Dati!$D$237)/IF(Dati!$D$237=3,(Dati!$I$116+Dati!$J$116+Dati!$Y$116)/ (Dati!$D$237),( Dati!$J$116+Dati!$Y$116)/ Dati!$D$237)</f>
        <v>0</v>
      </c>
      <c r="G37" s="53">
        <f>IF((Dati!D102+Dati!H102)&gt;0,(Dati!G102/(Dati!D102+Dati!H102)),0)</f>
        <v>0</v>
      </c>
      <c r="H37" s="82">
        <f>IF(((IF(Dati!$D$237=3,(Dati!I102+Dati!U102+Dati!J102+Dati!V102+Dati!P102),(Dati!J102+Dati!V102+Dati!P102))/Dati!$D$237)&gt;0), (IF(Dati!$D$237=3,(Dati!L102+Dati!M102+Dati!T102),(Dati!M102+Dati!T102))/Dati!$D$237) /(IF(Dati!$D$237=3,(Dati!I102+Dati!U102+Dati!J102+Dati!V102+Dati!P102),(Dati!J102+Dati!V102+Dati!P102))/Dati!$D$237),0)</f>
        <v>0</v>
      </c>
    </row>
    <row r="38" spans="1:8" s="56" customFormat="1" ht="27" customHeight="1">
      <c r="A38" s="57" t="s">
        <v>695</v>
      </c>
      <c r="B38" s="58" t="s">
        <v>646</v>
      </c>
      <c r="C38" s="53">
        <f>IF(Dati!$D$116&gt;0,(Dati!D103/Dati!$D$116),0)</f>
        <v>0</v>
      </c>
      <c r="D38" s="53">
        <f>IF(Dati!$E$116&gt;0,(Dati!E103/Dati!$E$116),0)</f>
        <v>0</v>
      </c>
      <c r="E38" s="53">
        <f>IF(Dati!$F$116&gt;0,(Dati!F103/Dati!$F$116),0)</f>
        <v>0</v>
      </c>
      <c r="F38" s="53">
        <f>IF(Dati!$D$237=3,(Dati!I103+Dati!J103+Dati!Y103)/(Dati!$D$237),(Dati!J103+Dati!Y103)/Dati!$D$237)/IF(Dati!$D$237=3,(Dati!$I$116+Dati!$J$116+Dati!$Y$116)/ (Dati!$D$237),( Dati!$J$116+Dati!$Y$116)/ Dati!$D$237)</f>
        <v>0</v>
      </c>
      <c r="G38" s="53">
        <f>IF((Dati!D103+Dati!H103)&gt;0,(Dati!G103/(Dati!D103+Dati!H103)),0)</f>
        <v>0</v>
      </c>
      <c r="H38" s="82">
        <f>IF(((IF(Dati!$D$237=3,(Dati!I103+Dati!U103+Dati!J103+Dati!V103+Dati!P103),(Dati!J103+Dati!V103+Dati!P103))/Dati!$D$237)&gt;0), (IF(Dati!$D$237=3,(Dati!L103+Dati!M103+Dati!T103),(Dati!M103+Dati!T103))/Dati!$D$237) /(IF(Dati!$D$237=3,(Dati!I103+Dati!U103+Dati!J103+Dati!V103+Dati!P103),(Dati!J103+Dati!V103+Dati!P103))/Dati!$D$237),0)</f>
        <v>0</v>
      </c>
    </row>
    <row r="39" spans="1:8" s="56" customFormat="1" ht="27" customHeight="1">
      <c r="A39" s="57" t="s">
        <v>696</v>
      </c>
      <c r="B39" s="58" t="s">
        <v>647</v>
      </c>
      <c r="C39" s="53">
        <f>IF(Dati!$D$116&gt;0,(Dati!D104/Dati!$D$116),0)</f>
        <v>0</v>
      </c>
      <c r="D39" s="53">
        <f>IF(Dati!$E$116&gt;0,(Dati!E104/Dati!$E$116),0)</f>
        <v>0</v>
      </c>
      <c r="E39" s="53">
        <f>IF(Dati!$F$116&gt;0,(Dati!F104/Dati!$F$116),0)</f>
        <v>0</v>
      </c>
      <c r="F39" s="53">
        <f>IF(Dati!$D$237=3,(Dati!I104+Dati!J104+Dati!Y104)/(Dati!$D$237),(Dati!J104+Dati!Y104)/Dati!$D$237)/IF(Dati!$D$237=3,(Dati!$I$116+Dati!$J$116+Dati!$Y$116)/ (Dati!$D$237),( Dati!$J$116+Dati!$Y$116)/ Dati!$D$237)</f>
        <v>0</v>
      </c>
      <c r="G39" s="53">
        <f>IF((Dati!D104+Dati!H104)&gt;0,(Dati!G104/(Dati!D104+Dati!H104)),0)</f>
        <v>0</v>
      </c>
      <c r="H39" s="82">
        <f>IF(((IF(Dati!$D$237=3,(Dati!I104+Dati!U104+Dati!J104+Dati!V104+Dati!P104),(Dati!J104+Dati!V104+Dati!P104))/Dati!$D$237)&gt;0), (IF(Dati!$D$237=3,(Dati!L104+Dati!M104+Dati!T104),(Dati!M104+Dati!T104))/Dati!$D$237) /(IF(Dati!$D$237=3,(Dati!I104+Dati!U104+Dati!J104+Dati!V104+Dati!P104),(Dati!J104+Dati!V104+Dati!P104))/Dati!$D$237),0)</f>
        <v>0</v>
      </c>
    </row>
    <row r="40" spans="1:8" s="56" customFormat="1" ht="27" customHeight="1">
      <c r="A40" s="59" t="s">
        <v>697</v>
      </c>
      <c r="B40" s="60" t="s">
        <v>698</v>
      </c>
      <c r="C40" s="53">
        <f>IF(Dati!$D$116&gt;0,(Dati!D105/Dati!$D$116),0)</f>
        <v>0</v>
      </c>
      <c r="D40" s="53">
        <f>IF(Dati!$E$116&gt;0,(Dati!E105/Dati!$E$116),0)</f>
        <v>0</v>
      </c>
      <c r="E40" s="53">
        <f>IF(Dati!$F$116&gt;0,(Dati!F105/Dati!$F$116),0)</f>
        <v>0</v>
      </c>
      <c r="F40" s="53">
        <f>IF(Dati!$D$237=3,(Dati!I105+Dati!J105+Dati!Y105)/(Dati!$D$237),(Dati!J105+Dati!Y105)/Dati!$D$237)/IF(Dati!$D$237=3,(Dati!$I$116+Dati!$J$116+Dati!$Y$116)/ (Dati!$D$237),( Dati!$J$116+Dati!$Y$116)/ Dati!$D$237)</f>
        <v>0</v>
      </c>
      <c r="G40" s="53">
        <f>IF((Dati!D105+Dati!H105)&gt;0,(Dati!G105/(Dati!D105+Dati!H105)),0)</f>
        <v>0</v>
      </c>
      <c r="H40" s="82">
        <f>IF(((IF(Dati!$D$237=3,(Dati!I105+Dati!U105+Dati!J105+Dati!V105+Dati!P105),(Dati!J105+Dati!V105+Dati!P105))/Dati!$D$237)&gt;0), (IF(Dati!$D$237=3,(Dati!L105+Dati!M105+Dati!T105),(Dati!M105+Dati!T105))/Dati!$D$237) /(IF(Dati!$D$237=3,(Dati!I105+Dati!U105+Dati!J105+Dati!V105+Dati!P105),(Dati!J105+Dati!V105+Dati!P105))/Dati!$D$237),0)</f>
        <v>0</v>
      </c>
    </row>
    <row r="41" spans="1:8" s="56" customFormat="1" ht="27" customHeight="1">
      <c r="A41" s="54" t="s">
        <v>699</v>
      </c>
      <c r="B41" s="60" t="s">
        <v>700</v>
      </c>
      <c r="C41" s="53"/>
      <c r="D41" s="53"/>
      <c r="E41" s="53"/>
      <c r="F41" s="53"/>
      <c r="G41" s="53"/>
      <c r="H41" s="82"/>
    </row>
    <row r="42" spans="1:8" s="56" customFormat="1" ht="27" customHeight="1">
      <c r="A42" s="57" t="s">
        <v>701</v>
      </c>
      <c r="B42" s="58" t="s">
        <v>648</v>
      </c>
      <c r="C42" s="53">
        <f>IF(Dati!$D$116&gt;0,(Dati!D106/Dati!$D$116),0)</f>
        <v>0</v>
      </c>
      <c r="D42" s="53">
        <f>IF(Dati!$E$116&gt;0,(Dati!E106/Dati!$E$116),0)</f>
        <v>0</v>
      </c>
      <c r="E42" s="53">
        <f>IF(Dati!$F$116&gt;0,(Dati!F106/Dati!$F$116),0)</f>
        <v>0</v>
      </c>
      <c r="F42" s="53">
        <f>IF(Dati!$D$237=3,(Dati!I106+Dati!J106+Dati!Y106)/(Dati!$D$237),(Dati!J106+Dati!Y106)/Dati!$D$237)/IF(Dati!$D$237=3,(Dati!$I$116+Dati!$J$116+Dati!$Y$116)/ (Dati!$D$237),( Dati!$J$116+Dati!$Y$116)/ Dati!$D$237)</f>
        <v>0</v>
      </c>
      <c r="G42" s="53">
        <f>IF((Dati!D106+Dati!H106)&gt;0,(Dati!G106/(Dati!D106+Dati!H106)),0)</f>
        <v>0</v>
      </c>
      <c r="H42" s="82">
        <f>IF(((IF(Dati!$D$237=3,(Dati!I106+Dati!U106+Dati!J106+Dati!V106+Dati!P106),(Dati!J106+Dati!V106+Dati!P106))/Dati!$D$237)&gt;0), (IF(Dati!$D$237=3,(Dati!L106+Dati!M106+Dati!T106),(Dati!M106+Dati!T106))/Dati!$D$237) /(IF(Dati!$D$237=3,(Dati!I106+Dati!U106+Dati!J106+Dati!V106+Dati!P106),(Dati!J106+Dati!V106+Dati!P106))/Dati!$D$237),0)</f>
        <v>0</v>
      </c>
    </row>
    <row r="43" spans="1:8" s="56" customFormat="1" ht="27" customHeight="1">
      <c r="A43" s="57" t="s">
        <v>702</v>
      </c>
      <c r="B43" s="58" t="s">
        <v>649</v>
      </c>
      <c r="C43" s="53">
        <f>IF(Dati!$D$116&gt;0,(Dati!D107/Dati!$D$116),0)</f>
        <v>0</v>
      </c>
      <c r="D43" s="53">
        <f>IF(Dati!$E$116&gt;0,(Dati!E107/Dati!$E$116),0)</f>
        <v>0</v>
      </c>
      <c r="E43" s="53">
        <f>IF(Dati!$F$116&gt;0,(Dati!F107/Dati!$F$116),0)</f>
        <v>0</v>
      </c>
      <c r="F43" s="53">
        <f>IF(Dati!$D$237=3,(Dati!I107+Dati!J107+Dati!Y107)/(Dati!$D$237),(Dati!J107+Dati!Y107)/Dati!$D$237)/IF(Dati!$D$237=3,(Dati!$I$116+Dati!$J$116+Dati!$Y$116)/ (Dati!$D$237),( Dati!$J$116+Dati!$Y$116)/ Dati!$D$237)</f>
        <v>0</v>
      </c>
      <c r="G43" s="53">
        <f>IF((Dati!D107+Dati!H107)&gt;0,(Dati!G107/(Dati!D107+Dati!H107)),0)</f>
        <v>0</v>
      </c>
      <c r="H43" s="82">
        <f>IF(((IF(Dati!$D$237=3,(Dati!I107+Dati!U107+Dati!J107+Dati!V107+Dati!P107),(Dati!J107+Dati!V107+Dati!P107))/Dati!$D$237)&gt;0), (IF(Dati!$D$237=3,(Dati!L107+Dati!M107+Dati!T107),(Dati!M107+Dati!T107))/Dati!$D$237) /(IF(Dati!$D$237=3,(Dati!I107+Dati!U107+Dati!J107+Dati!V107+Dati!P107),(Dati!J107+Dati!V107+Dati!P107))/Dati!$D$237),0)</f>
        <v>0</v>
      </c>
    </row>
    <row r="44" spans="1:8" s="56" customFormat="1" ht="27" customHeight="1">
      <c r="A44" s="57" t="s">
        <v>703</v>
      </c>
      <c r="B44" s="58" t="s">
        <v>650</v>
      </c>
      <c r="C44" s="53">
        <f>IF(Dati!$D$116&gt;0,(Dati!D108/Dati!$D$116),0)</f>
        <v>0</v>
      </c>
      <c r="D44" s="53">
        <f>IF(Dati!$E$116&gt;0,(Dati!E108/Dati!$E$116),0)</f>
        <v>0</v>
      </c>
      <c r="E44" s="53">
        <f>IF(Dati!$F$116&gt;0,(Dati!F108/Dati!$F$116),0)</f>
        <v>0</v>
      </c>
      <c r="F44" s="53">
        <f>IF(Dati!$D$237=3,(Dati!I108+Dati!J108+Dati!Y108)/(Dati!$D$237),(Dati!J108+Dati!Y108)/Dati!$D$237)/IF(Dati!$D$237=3,(Dati!$I$116+Dati!$J$116+Dati!$Y$116)/ (Dati!$D$237),( Dati!$J$116+Dati!$Y$116)/ Dati!$D$237)</f>
        <v>0</v>
      </c>
      <c r="G44" s="53">
        <f>IF((Dati!D108+Dati!H108)&gt;0,(Dati!G108/(Dati!D108+Dati!H108)),0)</f>
        <v>0</v>
      </c>
      <c r="H44" s="82">
        <f>IF(((IF(Dati!$D$237=3,(Dati!I108+Dati!U108+Dati!J108+Dati!V108+Dati!P108),(Dati!J108+Dati!V108+Dati!P108))/Dati!$D$237)&gt;0), (IF(Dati!$D$237=3,(Dati!L108+Dati!M108+Dati!T108),(Dati!M108+Dati!T108))/Dati!$D$237) /(IF(Dati!$D$237=3,(Dati!I108+Dati!U108+Dati!J108+Dati!V108+Dati!P108),(Dati!J108+Dati!V108+Dati!P108))/Dati!$D$237),0)</f>
        <v>0</v>
      </c>
    </row>
    <row r="45" spans="1:8" s="56" customFormat="1" ht="27" customHeight="1">
      <c r="A45" s="57" t="s">
        <v>704</v>
      </c>
      <c r="B45" s="58" t="s">
        <v>651</v>
      </c>
      <c r="C45" s="53">
        <f>IF(Dati!$D$116&gt;0,(Dati!D109/Dati!$D$116),0)</f>
        <v>0</v>
      </c>
      <c r="D45" s="53">
        <f>IF(Dati!$E$116&gt;0,(Dati!E109/Dati!$E$116),0)</f>
        <v>0</v>
      </c>
      <c r="E45" s="53">
        <f>IF(Dati!$F$116&gt;0,(Dati!F109/Dati!$F$116),0)</f>
        <v>0</v>
      </c>
      <c r="F45" s="53">
        <f>IF(Dati!$D$237=3,(Dati!I109+Dati!J109+Dati!Y109)/(Dati!$D$237),(Dati!J109+Dati!Y109)/Dati!$D$237)/IF(Dati!$D$237=3,(Dati!$I$116+Dati!$J$116+Dati!$Y$116)/ (Dati!$D$237),( Dati!$J$116+Dati!$Y$116)/ Dati!$D$237)</f>
        <v>0</v>
      </c>
      <c r="G45" s="53">
        <f>IF((Dati!D109+Dati!H109)&gt;0,(Dati!G109/(Dati!D109+Dati!H109)),0)</f>
        <v>0</v>
      </c>
      <c r="H45" s="82">
        <f>IF(((IF(Dati!$D$237=3,(Dati!I109+Dati!U109+Dati!J109+Dati!V109+Dati!P109),(Dati!J109+Dati!V109+Dati!P109))/Dati!$D$237)&gt;0), (IF(Dati!$D$237=3,(Dati!L109+Dati!M109+Dati!T109),(Dati!M109+Dati!T109))/Dati!$D$237) /(IF(Dati!$D$237=3,(Dati!I109+Dati!U109+Dati!J109+Dati!V109+Dati!P109),(Dati!J109+Dati!V109+Dati!P109))/Dati!$D$237),0)</f>
        <v>0</v>
      </c>
    </row>
    <row r="46" spans="1:8" s="56" customFormat="1" ht="27" customHeight="1">
      <c r="A46" s="59" t="s">
        <v>705</v>
      </c>
      <c r="B46" s="60" t="s">
        <v>706</v>
      </c>
      <c r="C46" s="53">
        <f>IF(Dati!$D$116&gt;0,(Dati!D110/Dati!$D$116),0)</f>
        <v>0</v>
      </c>
      <c r="D46" s="53">
        <f>IF(Dati!$E$116&gt;0,(Dati!E110/Dati!$E$116),0)</f>
        <v>0</v>
      </c>
      <c r="E46" s="53">
        <f>IF(Dati!$F$116&gt;0,(Dati!F110/Dati!$F$116),0)</f>
        <v>0</v>
      </c>
      <c r="F46" s="53">
        <f>IF(Dati!$D$237=3,(Dati!I110+Dati!J110+Dati!Y110)/(Dati!$D$237),(Dati!J110+Dati!Y110)/Dati!$D$237)/IF(Dati!$D$237=3,(Dati!$I$116+Dati!$J$116+Dati!$Y$116)/ (Dati!$D$237),( Dati!$J$116+Dati!$Y$116)/ Dati!$D$237)</f>
        <v>0</v>
      </c>
      <c r="G46" s="53">
        <f>IF((Dati!D110+Dati!H110)&gt;0,(Dati!G110/(Dati!D110+Dati!H110)),0)</f>
        <v>0</v>
      </c>
      <c r="H46" s="82">
        <f>IF(((IF(Dati!$D$237=3,(Dati!I110+Dati!U110+Dati!J110+Dati!V110+Dati!P110),(Dati!J110+Dati!V110+Dati!P110))/Dati!$D$237)&gt;0), (IF(Dati!$D$237=3,(Dati!L110+Dati!M110+Dati!T110),(Dati!M110+Dati!T110))/Dati!$D$237) /(IF(Dati!$D$237=3,(Dati!I110+Dati!U110+Dati!J110+Dati!V110+Dati!P110),(Dati!J110+Dati!V110+Dati!P110))/Dati!$D$237),0)</f>
        <v>0</v>
      </c>
    </row>
    <row r="47" spans="1:8" s="56" customFormat="1" ht="27" customHeight="1">
      <c r="A47" s="54" t="s">
        <v>707</v>
      </c>
      <c r="B47" s="60" t="s">
        <v>708</v>
      </c>
      <c r="C47" s="53"/>
      <c r="D47" s="53"/>
      <c r="E47" s="53"/>
      <c r="F47" s="53"/>
      <c r="G47" s="53"/>
      <c r="H47" s="82"/>
    </row>
    <row r="48" spans="1:8" s="56" customFormat="1" ht="27" customHeight="1">
      <c r="A48" s="57" t="s">
        <v>709</v>
      </c>
      <c r="B48" s="58" t="s">
        <v>652</v>
      </c>
      <c r="C48" s="53">
        <f>IF(Dati!$D$116&gt;0,(Dati!D111/Dati!$D$116),0)</f>
        <v>0</v>
      </c>
      <c r="D48" s="53">
        <f>IF(Dati!$E$116&gt;0,(Dati!E111/Dati!$E$116),0)</f>
        <v>0</v>
      </c>
      <c r="E48" s="53">
        <f>IF(Dati!$F$116&gt;0,(Dati!F111/Dati!$F$116),0)</f>
        <v>0</v>
      </c>
      <c r="F48" s="53">
        <f>IF(Dati!$D$237=3,(Dati!I111+Dati!J111+Dati!Y111)/(Dati!$D$237),(Dati!J111+Dati!Y111)/Dati!$D$237)/IF(Dati!$D$237=3,(Dati!$I$116+Dati!$J$116+Dati!$Y$116)/ (Dati!$D$237),( Dati!$J$116+Dati!$Y$116)/ Dati!$D$237)</f>
        <v>0</v>
      </c>
      <c r="G48" s="53">
        <f>IF((Dati!D111+Dati!H111)&gt;0,(Dati!G111/(Dati!D111+Dati!H111)),0)</f>
        <v>0</v>
      </c>
      <c r="H48" s="82">
        <f>IF(((IF(Dati!$D$237=3,(Dati!I111+Dati!U111+Dati!J111+Dati!V111+Dati!P111),(Dati!J111+Dati!V111+Dati!P111))/Dati!$D$237)&gt;0), (IF(Dati!$D$237=3,(Dati!L111+Dati!M111+Dati!T111),(Dati!M111+Dati!T111))/Dati!$D$237) /(IF(Dati!$D$237=3,(Dati!I111+Dati!U111+Dati!J111+Dati!V111+Dati!P111),(Dati!J111+Dati!V111+Dati!P111))/Dati!$D$237),0)</f>
        <v>0</v>
      </c>
    </row>
    <row r="49" spans="1:8" s="56" customFormat="1" ht="27" customHeight="1">
      <c r="A49" s="59" t="s">
        <v>710</v>
      </c>
      <c r="B49" s="60" t="s">
        <v>711</v>
      </c>
      <c r="C49" s="53">
        <f>IF(Dati!$D$116&gt;0,(Dati!D112/Dati!$D$116),0)</f>
        <v>0</v>
      </c>
      <c r="D49" s="53">
        <f>IF(Dati!$E$116&gt;0,(Dati!E112/Dati!$E$116),0)</f>
        <v>0</v>
      </c>
      <c r="E49" s="53">
        <f>IF(Dati!$F$116&gt;0,(Dati!F112/Dati!$F$116),0)</f>
        <v>0</v>
      </c>
      <c r="F49" s="53">
        <f>IF(Dati!$D$237=3,(Dati!I112+Dati!J112+Dati!Y112)/(Dati!$D$237),(Dati!J112+Dati!Y112)/Dati!$D$237)/IF(Dati!$D$237=3,(Dati!$I$116+Dati!$J$116+Dati!$Y$116)/ (Dati!$D$237),( Dati!$J$116+Dati!$Y$116)/ Dati!$D$237)</f>
        <v>0</v>
      </c>
      <c r="G49" s="53">
        <f>IF((Dati!D112+Dati!H112)&gt;0,(Dati!G112/(Dati!D112+Dati!H112)),0)</f>
        <v>0</v>
      </c>
      <c r="H49" s="82">
        <f>IF(((IF(Dati!$D$237=3,(Dati!I112+Dati!U112+Dati!J112+Dati!V112+Dati!P112),(Dati!J112+Dati!V112+Dati!P112))/Dati!$D$237)&gt;0), (IF(Dati!$D$237=3,(Dati!L112+Dati!M112+Dati!T112),(Dati!M112+Dati!T112))/Dati!$D$237) /(IF(Dati!$D$237=3,(Dati!I112+Dati!U112+Dati!J112+Dati!V112+Dati!P112),(Dati!J112+Dati!V112+Dati!P112))/Dati!$D$237),0)</f>
        <v>0</v>
      </c>
    </row>
    <row r="50" spans="1:8" s="56" customFormat="1" ht="27" customHeight="1">
      <c r="A50" s="54" t="s">
        <v>712</v>
      </c>
      <c r="B50" s="60" t="s">
        <v>713</v>
      </c>
      <c r="C50" s="53"/>
      <c r="D50" s="53"/>
      <c r="E50" s="53"/>
      <c r="F50" s="53"/>
      <c r="G50" s="53"/>
      <c r="H50" s="82"/>
    </row>
    <row r="51" spans="1:8" s="56" customFormat="1" ht="27" customHeight="1">
      <c r="A51" s="57" t="s">
        <v>714</v>
      </c>
      <c r="B51" s="58" t="s">
        <v>653</v>
      </c>
      <c r="C51" s="53">
        <f>IF(Dati!$D$116&gt;0,(Dati!D113/Dati!$D$116),0)</f>
        <v>8.1113272105132583E-2</v>
      </c>
      <c r="D51" s="53">
        <f>IF(Dati!$E$116&gt;0,(Dati!E113/Dati!$E$116),0)</f>
        <v>0.1145781820643023</v>
      </c>
      <c r="E51" s="53">
        <f>IF(Dati!$F$116&gt;0,(Dati!F113/Dati!$F$116),0)</f>
        <v>0.10744902844393107</v>
      </c>
      <c r="F51" s="53">
        <f>IF(Dati!$D$237=3,(Dati!I113+Dati!J113+Dati!Y113)/(Dati!$D$237),(Dati!J113+Dati!Y113)/Dati!$D$237)/IF(Dati!$D$237=3,(Dati!$I$116+Dati!$J$116+Dati!$Y$116)/ (Dati!$D$237),( Dati!$J$116+Dati!$Y$116)/ Dati!$D$237)</f>
        <v>7.0201090076463329E-2</v>
      </c>
      <c r="G51" s="53">
        <f>IF((Dati!D113+Dati!H113)&gt;0,(Dati!G113/(Dati!D113+Dati!H113)),0)</f>
        <v>1</v>
      </c>
      <c r="H51" s="82">
        <f>IF(((IF(Dati!$D$237=3,(Dati!I113+Dati!U113+Dati!J113+Dati!V113+Dati!P113),(Dati!J113+Dati!V113+Dati!P113))/Dati!$D$237)&gt;0), (IF(Dati!$D$237=3,(Dati!L113+Dati!M113+Dati!T113),(Dati!M113+Dati!T113))/Dati!$D$237) /(IF(Dati!$D$237=3,(Dati!I113+Dati!U113+Dati!J113+Dati!V113+Dati!P113),(Dati!J113+Dati!V113+Dati!P113))/Dati!$D$237),0)</f>
        <v>0.96362464406079118</v>
      </c>
    </row>
    <row r="52" spans="1:8" s="56" customFormat="1" ht="27" customHeight="1">
      <c r="A52" s="57" t="s">
        <v>715</v>
      </c>
      <c r="B52" s="58" t="s">
        <v>654</v>
      </c>
      <c r="C52" s="53">
        <f>IF(Dati!$D$116&gt;0,(Dati!D114/Dati!$D$116),0)</f>
        <v>3.8362594690152705E-3</v>
      </c>
      <c r="D52" s="53">
        <f>IF(Dati!$E$116&gt;0,(Dati!E114/Dati!$E$116),0)</f>
        <v>5.4189853827746395E-3</v>
      </c>
      <c r="E52" s="53">
        <f>IF(Dati!$F$116&gt;0,(Dati!F114/Dati!$F$116),0)</f>
        <v>5.0818114237859598E-3</v>
      </c>
      <c r="F52" s="53">
        <f>IF(Dati!$D$237=3,(Dati!I114+Dati!J114+Dati!Y114)/(Dati!$D$237),(Dati!J114+Dati!Y114)/Dati!$D$237)/IF(Dati!$D$237=3,(Dati!$I$116+Dati!$J$116+Dati!$Y$116)/ (Dati!$D$237),( Dati!$J$116+Dati!$Y$116)/ Dati!$D$237)</f>
        <v>2.8917560302358373E-2</v>
      </c>
      <c r="G52" s="53">
        <f>IF((Dati!D114+Dati!H114)&gt;0,(Dati!G114/(Dati!D114+Dati!H114)),0)</f>
        <v>1</v>
      </c>
      <c r="H52" s="82">
        <f>IF(((IF(Dati!$D$237=3,(Dati!I114+Dati!U114+Dati!J114+Dati!V114+Dati!P114),(Dati!J114+Dati!V114+Dati!P114))/Dati!$D$237)&gt;0), (IF(Dati!$D$237=3,(Dati!L114+Dati!M114+Dati!T114),(Dati!M114+Dati!T114))/Dati!$D$237) /(IF(Dati!$D$237=3,(Dati!I114+Dati!U114+Dati!J114+Dati!V114+Dati!P114),(Dati!J114+Dati!V114+Dati!P114))/Dati!$D$237),0)</f>
        <v>0.94388908367415536</v>
      </c>
    </row>
    <row r="53" spans="1:8" s="56" customFormat="1" ht="27" customHeight="1">
      <c r="A53" s="59" t="s">
        <v>716</v>
      </c>
      <c r="B53" s="60" t="s">
        <v>717</v>
      </c>
      <c r="C53" s="53">
        <f>IF(Dati!$D$116&gt;0,(Dati!D115/Dati!$D$116),0)</f>
        <v>8.4949531574147849E-2</v>
      </c>
      <c r="D53" s="53">
        <f>IF(Dati!$E$116&gt;0,(Dati!E115/Dati!$E$116),0)</f>
        <v>0.11999716744707693</v>
      </c>
      <c r="E53" s="53">
        <f>IF(Dati!$F$116&gt;0,(Dati!F115/Dati!$F$116),0)</f>
        <v>0.11253083986771704</v>
      </c>
      <c r="F53" s="53">
        <f>IF(Dati!$D$237=3,(Dati!I115+Dati!J115+Dati!Y115)/(Dati!$D$237),(Dati!J115+Dati!Y115)/Dati!$D$237)/IF(Dati!$D$237=3,(Dati!$I$116+Dati!$J$116+Dati!$Y$116)/ (Dati!$D$237),( Dati!$J$116+Dati!$Y$116)/ Dati!$D$237)</f>
        <v>9.9118650378821685E-2</v>
      </c>
      <c r="G53" s="53">
        <f>IF((Dati!D115+Dati!H115)&gt;0,(Dati!G115/(Dati!D115+Dati!H115)),0)</f>
        <v>1</v>
      </c>
      <c r="H53" s="82">
        <f>IF(((IF(Dati!$D$237=3,(Dati!I115+Dati!U115+Dati!J115+Dati!V115+Dati!P115),(Dati!J115+Dati!V115+Dati!P115))/Dati!$D$237)&gt;0), (IF(Dati!$D$237=3,(Dati!L115+Dati!M115+Dati!T115),(Dati!M115+Dati!T115))/Dati!$D$237) /(IF(Dati!$D$237=3,(Dati!I115+Dati!U115+Dati!J115+Dati!V115+Dati!P115),(Dati!J115+Dati!V115+Dati!P115))/Dati!$D$237),0)</f>
        <v>0.95762491674710737</v>
      </c>
    </row>
    <row r="54" spans="1:8" s="56" customFormat="1" ht="27" customHeight="1">
      <c r="A54" s="170" t="s">
        <v>718</v>
      </c>
      <c r="B54" s="170"/>
      <c r="C54" s="53">
        <f>IF(Dati!$D$116&gt;0,(Dati!D116/Dati!$D$116),0)</f>
        <v>1</v>
      </c>
      <c r="D54" s="53">
        <f>IF(Dati!$E$116&gt;0,(Dati!E116/Dati!$E$116),0)</f>
        <v>1</v>
      </c>
      <c r="E54" s="53">
        <f>IF(Dati!$F$116&gt;0,(Dati!F116/Dati!$F$116),0)</f>
        <v>1</v>
      </c>
      <c r="F54" s="53">
        <f>IF(Dati!$D$237=3,(Dati!I116+Dati!J116+Dati!Y116)/(Dati!$D$237),(Dati!J116+Dati!Y116)/Dati!$D$237)/IF(Dati!$D$237=3,(Dati!$I$116+Dati!$J$116+Dati!$Y$116)/ (Dati!$D$237),( Dati!$J$116+Dati!$Y$116)/ Dati!$D$237)</f>
        <v>1</v>
      </c>
      <c r="G54" s="53">
        <f>IF((Dati!D116+Dati!H116)&gt;0,(Dati!G116/(Dati!D116+Dati!H116)),0)</f>
        <v>1</v>
      </c>
      <c r="H54" s="82">
        <f>IF(((IF(Dati!$D$237=3,(Dati!I116+Dati!U116+Dati!J116+Dati!V116+Dati!P116),(Dati!J116+Dati!V116+Dati!P116))/Dati!$D$237)&gt;0), (IF(Dati!$D$237=3,(Dati!L116+Dati!M116+Dati!T116),(Dati!M116+Dati!T116))/Dati!$D$237) /(IF(Dati!$D$237=3,(Dati!I116+Dati!U116+Dati!J116+Dati!V116+Dati!P116),(Dati!J116+Dati!V116+Dati!P116))/Dati!$D$237),0)</f>
        <v>0.83700637252960941</v>
      </c>
    </row>
    <row r="55" spans="1:8" ht="38.25" customHeight="1">
      <c r="A55" s="165" t="s">
        <v>655</v>
      </c>
      <c r="B55" s="166"/>
      <c r="C55" s="166"/>
      <c r="D55" s="166"/>
      <c r="E55" s="166"/>
      <c r="F55" s="166"/>
      <c r="G55" s="166"/>
      <c r="H55" s="166"/>
    </row>
    <row r="56" spans="1:8" ht="15" customHeight="1">
      <c r="A56" s="61"/>
      <c r="B56" s="61"/>
      <c r="C56" s="61"/>
      <c r="D56" s="61"/>
      <c r="E56" s="61"/>
      <c r="F56" s="61"/>
      <c r="G56" s="61"/>
      <c r="H56" s="61"/>
    </row>
    <row r="57" spans="1:8" ht="15" customHeight="1">
      <c r="A57" s="61"/>
      <c r="B57" s="61"/>
      <c r="C57" s="61"/>
      <c r="D57" s="61"/>
      <c r="E57" s="61"/>
      <c r="F57" s="61"/>
      <c r="G57" s="61"/>
      <c r="H57" s="61"/>
    </row>
    <row r="58" spans="1:8" ht="42.75" customHeight="1">
      <c r="A58" s="61"/>
      <c r="B58" s="61"/>
      <c r="C58" s="61"/>
      <c r="D58" s="61"/>
      <c r="E58" s="61"/>
      <c r="F58" s="61"/>
      <c r="G58" s="61"/>
      <c r="H58" s="61"/>
    </row>
  </sheetData>
  <mergeCells count="10">
    <mergeCell ref="A3:H3"/>
    <mergeCell ref="A4:E4"/>
    <mergeCell ref="A5:H5"/>
    <mergeCell ref="A55:H55"/>
    <mergeCell ref="A6:A7"/>
    <mergeCell ref="B6:B7"/>
    <mergeCell ref="C6:F6"/>
    <mergeCell ref="G6:H6"/>
    <mergeCell ref="A54:B54"/>
    <mergeCell ref="F4:G4"/>
  </mergeCells>
  <printOptions horizontalCentered="1"/>
  <pageMargins left="0.11811023622047245" right="0.11811023622047245" top="0.35433070866141736" bottom="0.35433070866141736"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dimension ref="A1:M112"/>
  <sheetViews>
    <sheetView topLeftCell="B1" zoomScale="85" zoomScaleNormal="85" workbookViewId="0">
      <selection activeCell="L10" sqref="L10"/>
    </sheetView>
  </sheetViews>
  <sheetFormatPr defaultColWidth="9" defaultRowHeight="14.25"/>
  <cols>
    <col min="1" max="1" width="21.42578125" style="14" customWidth="1"/>
    <col min="2" max="2" width="7" style="81" customWidth="1"/>
    <col min="3" max="3" width="33.42578125" style="3" customWidth="1"/>
    <col min="4" max="4" width="19.7109375" style="1" customWidth="1"/>
    <col min="5" max="5" width="17.5703125" style="1" customWidth="1"/>
    <col min="6" max="6" width="12.5703125" style="1" customWidth="1"/>
    <col min="7" max="7" width="19.7109375" style="1" customWidth="1"/>
    <col min="8" max="8" width="17.5703125" style="1" customWidth="1"/>
    <col min="9" max="9" width="19.7109375" style="1" customWidth="1"/>
    <col min="10" max="10" width="17.5703125" style="1" customWidth="1"/>
    <col min="11" max="12" width="12.5703125" style="1" customWidth="1"/>
    <col min="13" max="13" width="15.85546875" style="1" customWidth="1"/>
    <col min="14" max="16384" width="9" style="1"/>
  </cols>
  <sheetData>
    <row r="1" spans="1:13" s="33" customFormat="1" ht="12.75" customHeight="1">
      <c r="A1" s="63" t="str">
        <f>CONCATENATE("Denominazione Ente: ",Dati!D230," - ",Dati!D231)</f>
        <v>Denominazione Ente: COMUNE DI TELTI - PROVINCIA DI SASSARI</v>
      </c>
      <c r="B1" s="73"/>
      <c r="C1" s="62"/>
      <c r="D1" s="32"/>
      <c r="E1" s="32"/>
      <c r="F1" s="32"/>
    </row>
    <row r="2" spans="1:13" s="33" customFormat="1" ht="12.75" customHeight="1">
      <c r="A2" s="63"/>
      <c r="B2" s="74"/>
      <c r="C2" s="62"/>
      <c r="D2" s="35"/>
      <c r="F2" s="37"/>
      <c r="L2" s="36" t="s">
        <v>724</v>
      </c>
    </row>
    <row r="3" spans="1:13" s="33" customFormat="1" ht="18" customHeight="1">
      <c r="A3" s="153" t="s">
        <v>441</v>
      </c>
      <c r="B3" s="153"/>
      <c r="C3" s="153"/>
      <c r="D3" s="153"/>
      <c r="E3" s="153"/>
      <c r="F3" s="153"/>
      <c r="G3" s="159"/>
      <c r="H3" s="159"/>
      <c r="I3" s="159"/>
      <c r="J3" s="159"/>
      <c r="K3" s="159"/>
      <c r="L3" s="159"/>
      <c r="M3" s="159"/>
    </row>
    <row r="4" spans="1:13" s="33" customFormat="1" ht="15" customHeight="1">
      <c r="A4" s="160" t="s">
        <v>725</v>
      </c>
      <c r="B4" s="162"/>
      <c r="C4" s="162"/>
      <c r="D4" s="162"/>
      <c r="E4" s="162"/>
      <c r="F4" s="162"/>
      <c r="G4" s="162"/>
      <c r="H4" s="162"/>
      <c r="I4" s="162"/>
      <c r="J4" s="162"/>
      <c r="K4" s="162"/>
      <c r="L4" s="162"/>
      <c r="M4" s="162"/>
    </row>
    <row r="5" spans="1:13" s="33" customFormat="1" ht="15" customHeight="1">
      <c r="A5" s="160" t="str">
        <f>CONCATENATE("                                                Bilancio di Previsione esercizi ",Dati!D232,",",Dati!D233," e ",Dati!D234)</f>
        <v xml:space="preserve">                                                Bilancio di Previsione esercizi 2021,2022 e 2023</v>
      </c>
      <c r="B5" s="161"/>
      <c r="C5" s="161"/>
      <c r="D5" s="162"/>
      <c r="E5" s="162"/>
      <c r="F5" s="162"/>
      <c r="G5" s="162"/>
      <c r="H5" s="162"/>
      <c r="I5" s="162"/>
      <c r="J5" s="171" t="str">
        <f>CONCATENATE("approvato il ")</f>
        <v xml:space="preserve">approvato il </v>
      </c>
      <c r="K5" s="172"/>
      <c r="L5" s="52" t="str">
        <f>IF(Dati!$D$235&lt;&gt;"",Dati!$D$235,"")</f>
        <v/>
      </c>
    </row>
    <row r="6" spans="1:13" s="33" customFormat="1" ht="15" customHeight="1">
      <c r="A6" s="163"/>
      <c r="B6" s="163"/>
      <c r="C6" s="163"/>
      <c r="D6" s="163"/>
      <c r="E6" s="163"/>
      <c r="F6" s="163"/>
      <c r="G6" s="164"/>
      <c r="H6" s="164"/>
    </row>
    <row r="7" spans="1:13" ht="42" customHeight="1">
      <c r="A7" s="190" t="s">
        <v>554</v>
      </c>
      <c r="B7" s="190"/>
      <c r="C7" s="190"/>
      <c r="D7" s="177" t="str">
        <f>CONCATENATE("BILANCIO DI PREVISIONE ESERCIZI ", Dati!D232,Dati!D233,Dati!D234," (dati percentuali)")</f>
        <v>BILANCIO DI PREVISIONE ESERCIZI 202120222023 (dati percentuali)</v>
      </c>
      <c r="E7" s="177"/>
      <c r="F7" s="177"/>
      <c r="G7" s="177"/>
      <c r="H7" s="177"/>
      <c r="I7" s="177"/>
      <c r="J7" s="177"/>
      <c r="K7" s="177" t="s">
        <v>726</v>
      </c>
      <c r="L7" s="177"/>
      <c r="M7" s="177"/>
    </row>
    <row r="8" spans="1:13" ht="12.6" customHeight="1">
      <c r="A8" s="190" t="s">
        <v>554</v>
      </c>
      <c r="B8" s="198"/>
      <c r="C8" s="198"/>
      <c r="D8" s="175" t="s">
        <v>735</v>
      </c>
      <c r="E8" s="176"/>
      <c r="F8" s="68" t="str">
        <f>Dati!D232</f>
        <v>2021</v>
      </c>
      <c r="G8" s="67" t="s">
        <v>735</v>
      </c>
      <c r="H8" s="68">
        <f>Dati!D233</f>
        <v>2022</v>
      </c>
      <c r="I8" s="67" t="s">
        <v>735</v>
      </c>
      <c r="J8" s="68">
        <f>Dati!D234</f>
        <v>2023</v>
      </c>
      <c r="K8" s="195" t="s">
        <v>747</v>
      </c>
      <c r="L8" s="197" t="s">
        <v>738</v>
      </c>
      <c r="M8" s="197" t="s">
        <v>728</v>
      </c>
    </row>
    <row r="9" spans="1:13" ht="85.5" customHeight="1">
      <c r="A9" s="190" t="s">
        <v>554</v>
      </c>
      <c r="B9" s="198"/>
      <c r="C9" s="198"/>
      <c r="D9" s="66" t="s">
        <v>729</v>
      </c>
      <c r="E9" s="65" t="s">
        <v>736</v>
      </c>
      <c r="F9" s="65" t="s">
        <v>737</v>
      </c>
      <c r="G9" s="66" t="s">
        <v>729</v>
      </c>
      <c r="H9" s="65" t="s">
        <v>736</v>
      </c>
      <c r="I9" s="66" t="s">
        <v>729</v>
      </c>
      <c r="J9" s="65" t="s">
        <v>736</v>
      </c>
      <c r="K9" s="196" t="s">
        <v>730</v>
      </c>
      <c r="L9" s="196" t="s">
        <v>727</v>
      </c>
      <c r="M9" s="196" t="s">
        <v>728</v>
      </c>
    </row>
    <row r="10" spans="1:13" ht="13.35" customHeight="1">
      <c r="A10" s="189" t="s">
        <v>741</v>
      </c>
      <c r="B10" s="75" t="s">
        <v>556</v>
      </c>
      <c r="C10" s="76" t="s">
        <v>234</v>
      </c>
      <c r="D10" s="53">
        <f>IF(Dati!$D$227&gt;0,(Dati!D123/Dati!$D$227),0)</f>
        <v>6.6168957791068808E-3</v>
      </c>
      <c r="E10" s="53">
        <f>IF(Dati!$E$227&gt;0,(Dati!E123/Dati!$E$227),0)</f>
        <v>0</v>
      </c>
      <c r="F10" s="53">
        <f>IF((Dati!D123-Dati!E123+Dati!K123)&gt;0,((Dati!J123)/(Dati!D123-Dati!E123+Dati!K123)),0)</f>
        <v>1</v>
      </c>
      <c r="G10" s="53">
        <f>IF(Dati!$F$227&gt;0,(Dati!F123/Dati!$F$227),0)</f>
        <v>1.370163605425171E-2</v>
      </c>
      <c r="H10" s="53">
        <f>IF(Dati!$G$227&gt;0,(Dati!G123/Dati!$G$227),0)</f>
        <v>0</v>
      </c>
      <c r="I10" s="53">
        <f>IF(Dati!$H$227&gt;0,(Dati!H123/Dati!$H$227),0)</f>
        <v>1.2849108404385894E-2</v>
      </c>
      <c r="J10" s="53">
        <f>IF(Dati!$I$227&gt;0,(Dati!I123/Dati!$I$227),0)</f>
        <v>0</v>
      </c>
      <c r="K10" s="53">
        <f>IF((IF(Dati!$D$237=3,(Dati!$L$227+Dati!$M$227+Dati!$N$227+Dati!$O$227+Dati!$Y$227+Dati!$Q$227),(Dati!$N$227+Dati!$O$227+Dati!$Y$227+Dati!$Q$227))/Dati!$D$237)&gt;0,((IF(Dati!$D$237=3,(Dati!L123+Dati!M123+Dati!N123+Dati!O123+Dati!Y123+Dati!Q123),(Dati!N123+Dati!O123+Dati!Y123+Dati!Q123))/Dati!$D$237)/(IF(Dati!$D$237=3,(Dati!$L$227+Dati!$M$227+Dati!$N$227+Dati!$O$227+Dati!$Y$227+Dati!$Q$227),(Dati!$N$227+Dati!$O$227+Dati!$Y$227+Dati!$Q$227))/Dati!$D$237)),0)</f>
        <v>1.4506761245059722E-2</v>
      </c>
      <c r="L10" s="82">
        <f>IF((IF(Dati!$D$237=3,(Dati!$M$227+Dati!$O$227+Dati!$Q$227),(Dati!$O$227+Dati!$Q$227)/Dati!$D$237))&gt;0,((IF(Dati!$D$237=3,(Dati!M123+Dati!O123+Dati!Q123),(Dati!O123+Dati!Q123)/Dati!$D$237)/(IF(Dati!$D$237=3,(Dati!$M$227+Dati!$O$227+Dati!$Q$227),(Dati!$O$227+Dati!$Q$227)/Dati!$D$237)))),0)</f>
        <v>0</v>
      </c>
      <c r="M10" s="82">
        <f>IF((IF(Dati!$D$237=3,(Dati!L123+Dati!N123+Dati!Y123+Dati!U123+Dati!V123+Dati!W123),( Dati!N123+Dati!Y123+Dati!V123+Dati!W123)/Dati!$D$237))&gt;0,((IF(Dati!$D$237=3,(Dati!R123+Dati!S123+Dati!AC123),(Dati!S123+Dati!AC123)/Dati!$D$237)/(IF(Dati!$D$237=3,(Dati!L123+Dati!N123+Dati!Y123+Dati!U123+Dati!V123+Dati!W123),( Dati!N123+Dati!Y123+Dati!V123+Dati!W123)/Dati!$D$237)))),0)</f>
        <v>0.78385484271432126</v>
      </c>
    </row>
    <row r="11" spans="1:13" ht="12.6" customHeight="1">
      <c r="A11" s="190" t="s">
        <v>555</v>
      </c>
      <c r="B11" s="75" t="s">
        <v>557</v>
      </c>
      <c r="C11" s="76" t="s">
        <v>236</v>
      </c>
      <c r="D11" s="53">
        <f>IF(Dati!$D$227&gt;0,(Dati!D124/Dati!$D$227),0)</f>
        <v>3.7239746205925441E-2</v>
      </c>
      <c r="E11" s="53">
        <f>IF(Dati!$E$227&gt;0,(Dati!E124/Dati!$E$227),0)</f>
        <v>0</v>
      </c>
      <c r="F11" s="53">
        <f>IF((Dati!D124-Dati!E124+Dati!K124)&gt;0,((Dati!J124)/(Dati!D124-Dati!E124+Dati!K124)),0)</f>
        <v>1</v>
      </c>
      <c r="G11" s="53">
        <f>IF(Dati!$F$227&gt;0,(Dati!F124/Dati!$F$227),0)</f>
        <v>5.7725554588693613E-2</v>
      </c>
      <c r="H11" s="53">
        <f>IF(Dati!$G$227&gt;0,(Dati!G124/Dati!$G$227),0)</f>
        <v>0</v>
      </c>
      <c r="I11" s="53">
        <f>IF(Dati!$H$227&gt;0,(Dati!H124/Dati!$H$227),0)</f>
        <v>5.4133820638394385E-2</v>
      </c>
      <c r="J11" s="53">
        <f>IF(Dati!$I$227&gt;0,(Dati!I124/Dati!$I$227),0)</f>
        <v>0</v>
      </c>
      <c r="K11" s="53">
        <f>IF((IF(Dati!$D$237=3,(Dati!$L$227+Dati!$M$227+Dati!$N$227+Dati!$O$227+Dati!$Y$227+Dati!$Q$227),(Dati!$N$227+Dati!$O$227+Dati!$Y$227+Dati!$Q$227))/Dati!$D$237)&gt;0,((IF(Dati!$D$237=3,(Dati!L124+Dati!M124+Dati!N124+Dati!O124+Dati!Y124+Dati!Q124),(Dati!N124+Dati!O124+Dati!Y124+Dati!Q124))/Dati!$D$237)/(IF(Dati!$D$237=3,(Dati!$L$227+Dati!$M$227+Dati!$N$227+Dati!$O$227+Dati!$Y$227+Dati!$Q$227),(Dati!$N$227+Dati!$O$227+Dati!$Y$227+Dati!$Q$227))/Dati!$D$237)),0)</f>
        <v>6.2976499149420009E-2</v>
      </c>
      <c r="L11" s="82">
        <f>IF((IF(Dati!$D$237=3,(Dati!$M$227+Dati!$O$227+Dati!$Q$227),(Dati!$O$227+Dati!$Q$227)/Dati!$D$237))&gt;0,((IF(Dati!$D$237=3,(Dati!M124+Dati!O124+Dati!Q124),(Dati!O124+Dati!Q124)/Dati!$D$237)/(IF(Dati!$D$237=3,(Dati!$M$227+Dati!$O$227+Dati!$Q$227),(Dati!$O$227+Dati!$Q$227)/Dati!$D$237)))),0)</f>
        <v>7.4947116730736937E-2</v>
      </c>
      <c r="M11" s="82">
        <f>IF((IF(Dati!$D$237=3,(Dati!L124+Dati!N124+Dati!Y124+Dati!U124+Dati!V124+Dati!W124),( Dati!N124+Dati!Y124+Dati!V124+Dati!W124)/Dati!$D$237))&gt;0,((IF(Dati!$D$237=3,(Dati!R124+Dati!S124+Dati!AC124),(Dati!S124+Dati!AC124)/Dati!$D$237)/(IF(Dati!$D$237=3,(Dati!L124+Dati!N124+Dati!Y124+Dati!U124+Dati!V124+Dati!W124),( Dati!N124+Dati!Y124+Dati!V124+Dati!W124)/Dati!$D$237)))),0)</f>
        <v>0.94490809216922145</v>
      </c>
    </row>
    <row r="12" spans="1:13" ht="41.25" customHeight="1">
      <c r="A12" s="190" t="s">
        <v>555</v>
      </c>
      <c r="B12" s="77" t="s">
        <v>579</v>
      </c>
      <c r="C12" s="59" t="s">
        <v>238</v>
      </c>
      <c r="D12" s="53">
        <f>IF(Dati!$D$227&gt;0,(Dati!D125/Dati!$D$227),0)</f>
        <v>1.786156235227274E-2</v>
      </c>
      <c r="E12" s="53">
        <f>IF(Dati!$E$227&gt;0,(Dati!E125/Dati!$E$227),0)</f>
        <v>0</v>
      </c>
      <c r="F12" s="53">
        <f>IF((Dati!D125-Dati!E125+Dati!K125)&gt;0,((Dati!J125)/(Dati!D125-Dati!E125+Dati!K125)),0)</f>
        <v>1</v>
      </c>
      <c r="G12" s="53">
        <f>IF(Dati!$F$227&gt;0,(Dati!F125/Dati!$F$227),0)</f>
        <v>3.0363535738004155E-2</v>
      </c>
      <c r="H12" s="53">
        <f>IF(Dati!$G$227&gt;0,(Dati!G125/Dati!$G$227),0)</f>
        <v>0</v>
      </c>
      <c r="I12" s="53">
        <f>IF(Dati!$H$227&gt;0,(Dati!H125/Dati!$H$227),0)</f>
        <v>2.8589762889077431E-2</v>
      </c>
      <c r="J12" s="53">
        <f>IF(Dati!$I$227&gt;0,(Dati!I125/Dati!$I$227),0)</f>
        <v>0</v>
      </c>
      <c r="K12" s="53">
        <f>IF((IF(Dati!$D$237=3,(Dati!$L$227+Dati!$M$227+Dati!$N$227+Dati!$O$227+Dati!$Y$227+Dati!$Q$227),(Dati!$N$227+Dati!$O$227+Dati!$Y$227+Dati!$Q$227))/Dati!$D$237)&gt;0,((IF(Dati!$D$237=3,(Dati!L125+Dati!M125+Dati!N125+Dati!O125+Dati!Y125+Dati!Q125),(Dati!N125+Dati!O125+Dati!Y125+Dati!Q125))/Dati!$D$237)/(IF(Dati!$D$237=3,(Dati!$L$227+Dati!$M$227+Dati!$N$227+Dati!$O$227+Dati!$Y$227+Dati!$Q$227),(Dati!$N$227+Dati!$O$227+Dati!$Y$227+Dati!$Q$227))/Dati!$D$237)),0)</f>
        <v>3.3469911752149931E-2</v>
      </c>
      <c r="L12" s="82">
        <f>IF((IF(Dati!$D$237=3,(Dati!$M$227+Dati!$O$227+Dati!$Q$227),(Dati!$O$227+Dati!$Q$227)/Dati!$D$237))&gt;0,((IF(Dati!$D$237=3,(Dati!M125+Dati!O125+Dati!Q125),(Dati!O125+Dati!Q125)/Dati!$D$237)/(IF(Dati!$D$237=3,(Dati!$M$227+Dati!$O$227+Dati!$Q$227),(Dati!$O$227+Dati!$Q$227)/Dati!$D$237)))),0)</f>
        <v>0</v>
      </c>
      <c r="M12" s="82">
        <f>IF((IF(Dati!$D$237=3,(Dati!L125+Dati!N125+Dati!Y125+Dati!U125+Dati!V125+Dati!W125),( Dati!N125+Dati!Y125+Dati!V125+Dati!W125)/Dati!$D$237))&gt;0,((IF(Dati!$D$237=3,(Dati!R125+Dati!S125+Dati!AC125),(Dati!S125+Dati!AC125)/Dati!$D$237)/(IF(Dati!$D$237=3,(Dati!L125+Dati!N125+Dati!Y125+Dati!U125+Dati!V125+Dati!W125),( Dati!N125+Dati!Y125+Dati!V125+Dati!W125)/Dati!$D$237)))),0)</f>
        <v>0.88657580984348117</v>
      </c>
    </row>
    <row r="13" spans="1:13" ht="29.25" customHeight="1">
      <c r="A13" s="190" t="s">
        <v>555</v>
      </c>
      <c r="B13" s="78" t="s">
        <v>559</v>
      </c>
      <c r="C13" s="59" t="s">
        <v>732</v>
      </c>
      <c r="D13" s="53">
        <f>IF(Dati!$D$227&gt;0,(Dati!D126/Dati!$D$227),0)</f>
        <v>1.6134735866886397E-2</v>
      </c>
      <c r="E13" s="53">
        <f>IF(Dati!$E$227&gt;0,(Dati!E126/Dati!$E$227),0)</f>
        <v>0</v>
      </c>
      <c r="F13" s="53">
        <f>IF((Dati!D126-Dati!E126+Dati!K126)&gt;0,((Dati!J126)/(Dati!D126-Dati!E126+Dati!K126)),0)</f>
        <v>1.0000000000000002</v>
      </c>
      <c r="G13" s="53">
        <f>IF(Dati!$F$227&gt;0,(Dati!F126/Dati!$F$227),0)</f>
        <v>2.7176391506402511E-2</v>
      </c>
      <c r="H13" s="53">
        <f>IF(Dati!$G$227&gt;0,(Dati!G126/Dati!$G$227),0)</f>
        <v>0</v>
      </c>
      <c r="I13" s="53">
        <f>IF(Dati!$H$227&gt;0,(Dati!H126/Dati!$H$227),0)</f>
        <v>2.5485452914029285E-2</v>
      </c>
      <c r="J13" s="53">
        <f>IF(Dati!$I$227&gt;0,(Dati!I126/Dati!$I$227),0)</f>
        <v>0</v>
      </c>
      <c r="K13" s="53">
        <f>IF((IF(Dati!$D$237=3,(Dati!$L$227+Dati!$M$227+Dati!$N$227+Dati!$O$227+Dati!$Y$227+Dati!$Q$227),(Dati!$N$227+Dati!$O$227+Dati!$Y$227+Dati!$Q$227))/Dati!$D$237)&gt;0,((IF(Dati!$D$237=3,(Dati!L126+Dati!M126+Dati!N126+Dati!O126+Dati!Y126+Dati!Q126),(Dati!N126+Dati!O126+Dati!Y126+Dati!Q126))/Dati!$D$237)/(IF(Dati!$D$237=3,(Dati!$L$227+Dati!$M$227+Dati!$N$227+Dati!$O$227+Dati!$Y$227+Dati!$Q$227),(Dati!$N$227+Dati!$O$227+Dati!$Y$227+Dati!$Q$227))/Dati!$D$237)),0)</f>
        <v>2.9930613904493114E-2</v>
      </c>
      <c r="L13" s="82">
        <f>IF((IF(Dati!$D$237=3,(Dati!$M$227+Dati!$O$227+Dati!$Q$227),(Dati!$O$227+Dati!$Q$227)/Dati!$D$237))&gt;0,((IF(Dati!$D$237=3,(Dati!M126+Dati!O126+Dati!Q126),(Dati!O126+Dati!Q126)/Dati!$D$237)/(IF(Dati!$D$237=3,(Dati!$M$227+Dati!$O$227+Dati!$Q$227),(Dati!$O$227+Dati!$Q$227)/Dati!$D$237)))),0)</f>
        <v>0</v>
      </c>
      <c r="M13" s="82">
        <f>IF((IF(Dati!$D$237=3,(Dati!L126+Dati!N126+Dati!Y126+Dati!U126+Dati!V126+Dati!W126),( Dati!N126+Dati!Y126+Dati!V126+Dati!W126)/Dati!$D$237))&gt;0,((IF(Dati!$D$237=3,(Dati!R126+Dati!S126+Dati!AC126),(Dati!S126+Dati!AC126)/Dati!$D$237)/(IF(Dati!$D$237=3,(Dati!L126+Dati!N126+Dati!Y126+Dati!U126+Dati!V126+Dati!W126),( Dati!N126+Dati!Y126+Dati!V126+Dati!W126)/Dati!$D$237)))),0)</f>
        <v>0.86464876533829937</v>
      </c>
    </row>
    <row r="14" spans="1:13" ht="27.75" customHeight="1">
      <c r="A14" s="190" t="s">
        <v>555</v>
      </c>
      <c r="B14" s="77" t="s">
        <v>571</v>
      </c>
      <c r="C14" s="59" t="s">
        <v>739</v>
      </c>
      <c r="D14" s="53">
        <f>IF(Dati!$D$227&gt;0,(Dati!D127/Dati!$D$227),0)</f>
        <v>1.3330042159524101E-2</v>
      </c>
      <c r="E14" s="53">
        <f>IF(Dati!$E$227&gt;0,(Dati!E127/Dati!$E$227),0)</f>
        <v>0</v>
      </c>
      <c r="F14" s="53">
        <f>IF((Dati!D127-Dati!E127+Dati!K127)&gt;0,((Dati!J127)/(Dati!D127-Dati!E127+Dati!K127)),0)</f>
        <v>0.99999999999999989</v>
      </c>
      <c r="G14" s="53">
        <f>IF(Dati!$F$227&gt;0,(Dati!F127/Dati!$F$227),0)</f>
        <v>1.8741797411142791E-2</v>
      </c>
      <c r="H14" s="53">
        <f>IF(Dati!$G$227&gt;0,(Dati!G127/Dati!$G$227),0)</f>
        <v>0</v>
      </c>
      <c r="I14" s="53">
        <f>IF(Dati!$H$227&gt;0,(Dati!H127/Dati!$H$227),0)</f>
        <v>1.7575666560934962E-2</v>
      </c>
      <c r="J14" s="53">
        <f>IF(Dati!$I$227&gt;0,(Dati!I127/Dati!$I$227),0)</f>
        <v>0</v>
      </c>
      <c r="K14" s="53">
        <f>IF((IF(Dati!$D$237=3,(Dati!$L$227+Dati!$M$227+Dati!$N$227+Dati!$O$227+Dati!$Y$227+Dati!$Q$227),(Dati!$N$227+Dati!$O$227+Dati!$Y$227+Dati!$Q$227))/Dati!$D$237)&gt;0,((IF(Dati!$D$237=3,(Dati!L127+Dati!M127+Dati!N127+Dati!O127+Dati!Y127+Dati!Q127),(Dati!N127+Dati!O127+Dati!Y127+Dati!Q127))/Dati!$D$237)/(IF(Dati!$D$237=3,(Dati!$L$227+Dati!$M$227+Dati!$N$227+Dati!$O$227+Dati!$Y$227+Dati!$Q$227),(Dati!$N$227+Dati!$O$227+Dati!$Y$227+Dati!$Q$227))/Dati!$D$237)),0)</f>
        <v>1.7330367507836821E-2</v>
      </c>
      <c r="L14" s="82">
        <f>IF((IF(Dati!$D$237=3,(Dati!$M$227+Dati!$O$227+Dati!$Q$227),(Dati!$O$227+Dati!$Q$227)/Dati!$D$237))&gt;0,((IF(Dati!$D$237=3,(Dati!M127+Dati!O127+Dati!Q127),(Dati!O127+Dati!Q127)/Dati!$D$237)/(IF(Dati!$D$237=3,(Dati!$M$227+Dati!$O$227+Dati!$Q$227),(Dati!$O$227+Dati!$Q$227)/Dati!$D$237)))),0)</f>
        <v>4.8232670950438894E-3</v>
      </c>
      <c r="M14" s="82">
        <f>IF((IF(Dati!$D$237=3,(Dati!L127+Dati!N127+Dati!Y127+Dati!U127+Dati!V127+Dati!W127),( Dati!N127+Dati!Y127+Dati!V127+Dati!W127)/Dati!$D$237))&gt;0,((IF(Dati!$D$237=3,(Dati!R127+Dati!S127+Dati!AC127),(Dati!S127+Dati!AC127)/Dati!$D$237)/(IF(Dati!$D$237=3,(Dati!L127+Dati!N127+Dati!Y127+Dati!U127+Dati!V127+Dati!W127),( Dati!N127+Dati!Y127+Dati!V127+Dati!W127)/Dati!$D$237)))),0)</f>
        <v>0.89045333799699888</v>
      </c>
    </row>
    <row r="15" spans="1:13" ht="12.6" customHeight="1">
      <c r="A15" s="190" t="s">
        <v>555</v>
      </c>
      <c r="B15" s="75" t="s">
        <v>561</v>
      </c>
      <c r="C15" s="76" t="s">
        <v>244</v>
      </c>
      <c r="D15" s="53">
        <f>IF(Dati!$D$227&gt;0,(Dati!D128/Dati!$D$227),0)</f>
        <v>2.4067789191601633E-2</v>
      </c>
      <c r="E15" s="53">
        <f>IF(Dati!$E$227&gt;0,(Dati!E128/Dati!$E$227),0)</f>
        <v>0</v>
      </c>
      <c r="F15" s="53">
        <f>IF((Dati!D128-Dati!E128+Dati!K128)&gt;0,((Dati!J128)/(Dati!D128-Dati!E128+Dati!K128)),0)</f>
        <v>0.99999999999999989</v>
      </c>
      <c r="G15" s="53">
        <f>IF(Dati!$F$227&gt;0,(Dati!F128/Dati!$F$227),0)</f>
        <v>3.7038511384221734E-2</v>
      </c>
      <c r="H15" s="53">
        <f>IF(Dati!$G$227&gt;0,(Dati!G128/Dati!$G$227),0)</f>
        <v>0</v>
      </c>
      <c r="I15" s="53">
        <f>IF(Dati!$H$227&gt;0,(Dati!H128/Dati!$H$227),0)</f>
        <v>3.4733943160405831E-2</v>
      </c>
      <c r="J15" s="53">
        <f>IF(Dati!$I$227&gt;0,(Dati!I128/Dati!$I$227),0)</f>
        <v>0</v>
      </c>
      <c r="K15" s="53">
        <f>IF((IF(Dati!$D$237=3,(Dati!$L$227+Dati!$M$227+Dati!$N$227+Dati!$O$227+Dati!$Y$227+Dati!$Q$227),(Dati!$N$227+Dati!$O$227+Dati!$Y$227+Dati!$Q$227))/Dati!$D$237)&gt;0,((IF(Dati!$D$237=3,(Dati!L128+Dati!M128+Dati!N128+Dati!O128+Dati!Y128+Dati!Q128),(Dati!N128+Dati!O128+Dati!Y128+Dati!Q128))/Dati!$D$237)/(IF(Dati!$D$237=3,(Dati!$L$227+Dati!$M$227+Dati!$N$227+Dati!$O$227+Dati!$Y$227+Dati!$Q$227),(Dati!$N$227+Dati!$O$227+Dati!$Y$227+Dati!$Q$227))/Dati!$D$237)),0)</f>
        <v>4.544551795557368E-2</v>
      </c>
      <c r="L15" s="82">
        <f>IF((IF(Dati!$D$237=3,(Dati!$M$227+Dati!$O$227+Dati!$Q$227),(Dati!$O$227+Dati!$Q$227)/Dati!$D$237))&gt;0,((IF(Dati!$D$237=3,(Dati!M128+Dati!O128+Dati!Q128),(Dati!O128+Dati!Q128)/Dati!$D$237)/(IF(Dati!$D$237=3,(Dati!$M$227+Dati!$O$227+Dati!$Q$227),(Dati!$O$227+Dati!$Q$227)/Dati!$D$237)))),0)</f>
        <v>8.1628341309420236E-3</v>
      </c>
      <c r="M15" s="82">
        <f>IF((IF(Dati!$D$237=3,(Dati!L128+Dati!N128+Dati!Y128+Dati!U128+Dati!V128+Dati!W128),( Dati!N128+Dati!Y128+Dati!V128+Dati!W128)/Dati!$D$237))&gt;0,((IF(Dati!$D$237=3,(Dati!R128+Dati!S128+Dati!AC128),(Dati!S128+Dati!AC128)/Dati!$D$237)/(IF(Dati!$D$237=3,(Dati!L128+Dati!N128+Dati!Y128+Dati!U128+Dati!V128+Dati!W128),( Dati!N128+Dati!Y128+Dati!V128+Dati!W128)/Dati!$D$237)))),0)</f>
        <v>0.91987496353341403</v>
      </c>
    </row>
    <row r="16" spans="1:13" ht="37.9" customHeight="1">
      <c r="A16" s="190" t="s">
        <v>555</v>
      </c>
      <c r="B16" s="77" t="s">
        <v>572</v>
      </c>
      <c r="C16" s="59" t="s">
        <v>246</v>
      </c>
      <c r="D16" s="53">
        <f>IF(Dati!$D$227&gt;0,(Dati!D129/Dati!$D$227),0)</f>
        <v>1.1845417910475154E-3</v>
      </c>
      <c r="E16" s="53">
        <f>IF(Dati!$E$227&gt;0,(Dati!E129/Dati!$E$227),0)</f>
        <v>0</v>
      </c>
      <c r="F16" s="53">
        <f>IF((Dati!D129-Dati!E129+Dati!K129)&gt;0,((Dati!J129)/(Dati!D129-Dati!E129+Dati!K129)),0)</f>
        <v>1.0000000000000002</v>
      </c>
      <c r="G16" s="53">
        <f>IF(Dati!$F$227&gt;0,(Dati!F129/Dati!$F$227),0)</f>
        <v>1.9951718909306626E-3</v>
      </c>
      <c r="H16" s="53">
        <f>IF(Dati!$G$227&gt;0,(Dati!G129/Dati!$G$227),0)</f>
        <v>0</v>
      </c>
      <c r="I16" s="53">
        <f>IF(Dati!$H$227&gt;0,(Dati!H129/Dati!$H$227),0)</f>
        <v>1.8710305696666488E-3</v>
      </c>
      <c r="J16" s="53">
        <f>IF(Dati!$I$227&gt;0,(Dati!I129/Dati!$I$227),0)</f>
        <v>0</v>
      </c>
      <c r="K16" s="53">
        <f>IF((IF(Dati!$D$237=3,(Dati!$L$227+Dati!$M$227+Dati!$N$227+Dati!$O$227+Dati!$Y$227+Dati!$Q$227),(Dati!$N$227+Dati!$O$227+Dati!$Y$227+Dati!$Q$227))/Dati!$D$237)&gt;0,((IF(Dati!$D$237=3,(Dati!L129+Dati!M129+Dati!N129+Dati!O129+Dati!Y129+Dati!Q129),(Dati!N129+Dati!O129+Dati!Y129+Dati!Q129))/Dati!$D$237)/(IF(Dati!$D$237=3,(Dati!$L$227+Dati!$M$227+Dati!$N$227+Dati!$O$227+Dati!$Y$227+Dati!$Q$227),(Dati!$N$227+Dati!$O$227+Dati!$Y$227+Dati!$Q$227))/Dati!$D$237)),0)</f>
        <v>4.2082182789126496E-3</v>
      </c>
      <c r="L16" s="82">
        <f>IF((IF(Dati!$D$237=3,(Dati!$M$227+Dati!$O$227+Dati!$Q$227),(Dati!$O$227+Dati!$Q$227)/Dati!$D$237))&gt;0,((IF(Dati!$D$237=3,(Dati!M129+Dati!O129+Dati!Q129),(Dati!O129+Dati!Q129)/Dati!$D$237)/(IF(Dati!$D$237=3,(Dati!$M$227+Dati!$O$227+Dati!$Q$227),(Dati!$O$227+Dati!$Q$227)/Dati!$D$237)))),0)</f>
        <v>0</v>
      </c>
      <c r="M16" s="82">
        <f>IF((IF(Dati!$D$237=3,(Dati!L129+Dati!N129+Dati!Y129+Dati!U129+Dati!V129+Dati!W129),( Dati!N129+Dati!Y129+Dati!V129+Dati!W129)/Dati!$D$237))&gt;0,((IF(Dati!$D$237=3,(Dati!R129+Dati!S129+Dati!AC129),(Dati!S129+Dati!AC129)/Dati!$D$237)/(IF(Dati!$D$237=3,(Dati!L129+Dati!N129+Dati!Y129+Dati!U129+Dati!V129+Dati!W129),( Dati!N129+Dati!Y129+Dati!V129+Dati!W129)/Dati!$D$237)))),0)</f>
        <v>0.59560871341856869</v>
      </c>
    </row>
    <row r="17" spans="1:13" ht="12.6" customHeight="1">
      <c r="A17" s="190" t="s">
        <v>555</v>
      </c>
      <c r="B17" s="75" t="s">
        <v>563</v>
      </c>
      <c r="C17" s="76" t="s">
        <v>248</v>
      </c>
      <c r="D17" s="53">
        <f>IF(Dati!$D$227&gt;0,(Dati!D130/Dati!$D$227),0)</f>
        <v>1.0900807252800222E-2</v>
      </c>
      <c r="E17" s="53">
        <f>IF(Dati!$E$227&gt;0,(Dati!E130/Dati!$E$227),0)</f>
        <v>0</v>
      </c>
      <c r="F17" s="53">
        <f>IF((Dati!D130-Dati!E130+Dati!K130)&gt;0,((Dati!J130)/(Dati!D130-Dati!E130+Dati!K130)),0)</f>
        <v>1.0000000000000002</v>
      </c>
      <c r="G17" s="53">
        <f>IF(Dati!$F$227&gt;0,(Dati!F130/Dati!$F$227),0)</f>
        <v>1.8360672779646727E-2</v>
      </c>
      <c r="H17" s="53">
        <f>IF(Dati!$G$227&gt;0,(Dati!G130/Dati!$G$227),0)</f>
        <v>0</v>
      </c>
      <c r="I17" s="53">
        <f>IF(Dati!$H$227&gt;0,(Dati!H130/Dati!$H$227),0)</f>
        <v>1.7218255833757242E-2</v>
      </c>
      <c r="J17" s="53">
        <f>IF(Dati!$I$227&gt;0,(Dati!I130/Dati!$I$227),0)</f>
        <v>0</v>
      </c>
      <c r="K17" s="53">
        <f>IF((IF(Dati!$D$237=3,(Dati!$L$227+Dati!$M$227+Dati!$N$227+Dati!$O$227+Dati!$Y$227+Dati!$Q$227),(Dati!$N$227+Dati!$O$227+Dati!$Y$227+Dati!$Q$227))/Dati!$D$237)&gt;0,((IF(Dati!$D$237=3,(Dati!L130+Dati!M130+Dati!N130+Dati!O130+Dati!Y130+Dati!Q130),(Dati!N130+Dati!O130+Dati!Y130+Dati!Q130))/Dati!$D$237)/(IF(Dati!$D$237=3,(Dati!$L$227+Dati!$M$227+Dati!$N$227+Dati!$O$227+Dati!$Y$227+Dati!$Q$227),(Dati!$N$227+Dati!$O$227+Dati!$Y$227+Dati!$Q$227))/Dati!$D$237)),0)</f>
        <v>2.3324922968361989E-2</v>
      </c>
      <c r="L17" s="82">
        <f>IF((IF(Dati!$D$237=3,(Dati!$M$227+Dati!$O$227+Dati!$Q$227),(Dati!$O$227+Dati!$Q$227)/Dati!$D$237))&gt;0,((IF(Dati!$D$237=3,(Dati!M130+Dati!O130+Dati!Q130),(Dati!O130+Dati!Q130)/Dati!$D$237)/(IF(Dati!$D$237=3,(Dati!$M$227+Dati!$O$227+Dati!$Q$227),(Dati!$O$227+Dati!$Q$227)/Dati!$D$237)))),0)</f>
        <v>0</v>
      </c>
      <c r="M17" s="82">
        <f>IF((IF(Dati!$D$237=3,(Dati!L130+Dati!N130+Dati!Y130+Dati!U130+Dati!V130+Dati!W130),( Dati!N130+Dati!Y130+Dati!V130+Dati!W130)/Dati!$D$237))&gt;0,((IF(Dati!$D$237=3,(Dati!R130+Dati!S130+Dati!AC130),(Dati!S130+Dati!AC130)/Dati!$D$237)/(IF(Dati!$D$237=3,(Dati!L130+Dati!N130+Dati!Y130+Dati!U130+Dati!V130+Dati!W130),( Dati!N130+Dati!Y130+Dati!V130+Dati!W130)/Dati!$D$237)))),0)</f>
        <v>0.9009644280505904</v>
      </c>
    </row>
    <row r="18" spans="1:13" ht="25.35" customHeight="1">
      <c r="A18" s="190" t="s">
        <v>555</v>
      </c>
      <c r="B18" s="77" t="s">
        <v>749</v>
      </c>
      <c r="C18" s="59" t="s">
        <v>740</v>
      </c>
      <c r="D18" s="53">
        <f>IF(Dati!$D$227&gt;0,(Dati!D131/Dati!$D$227),0)</f>
        <v>0</v>
      </c>
      <c r="E18" s="53">
        <f>IF(Dati!$E$227&gt;0,(Dati!E131/Dati!$E$227),0)</f>
        <v>0</v>
      </c>
      <c r="F18" s="53">
        <f>IF((Dati!D131-Dati!E131+Dati!K131)&gt;0,((Dati!J131)/(Dati!D131-Dati!E131+Dati!K131)),0)</f>
        <v>0</v>
      </c>
      <c r="G18" s="53">
        <f>IF(Dati!$F$227&gt;0,(Dati!F131/Dati!$F$227),0)</f>
        <v>0</v>
      </c>
      <c r="H18" s="53">
        <f>IF(Dati!$G$227&gt;0,(Dati!G131/Dati!$G$227),0)</f>
        <v>0</v>
      </c>
      <c r="I18" s="53">
        <f>IF(Dati!$H$227&gt;0,(Dati!H131/Dati!$H$227),0)</f>
        <v>0</v>
      </c>
      <c r="J18" s="53">
        <f>IF(Dati!$I$227&gt;0,(Dati!I131/Dati!$I$227),0)</f>
        <v>0</v>
      </c>
      <c r="K18" s="53">
        <f>IF((IF(Dati!$D$237=3,(Dati!$L$227+Dati!$M$227+Dati!$N$227+Dati!$O$227+Dati!$Y$227+Dati!$Q$227),(Dati!$N$227+Dati!$O$227+Dati!$Y$227+Dati!$Q$227))/Dati!$D$237)&gt;0,((IF(Dati!$D$237=3,(Dati!L131+Dati!M131+Dati!N131+Dati!O131+Dati!Y131+Dati!Q131),(Dati!N131+Dati!O131+Dati!Y131+Dati!Q131))/Dati!$D$237)/(IF(Dati!$D$237=3,(Dati!$L$227+Dati!$M$227+Dati!$N$227+Dati!$O$227+Dati!$Y$227+Dati!$Q$227),(Dati!$N$227+Dati!$O$227+Dati!$Y$227+Dati!$Q$227))/Dati!$D$237)),0)</f>
        <v>0</v>
      </c>
      <c r="L18" s="82">
        <f>IF((IF(Dati!$D$237=3,(Dati!$M$227+Dati!$O$227+Dati!$Q$227),(Dati!$O$227+Dati!$Q$227)/Dati!$D$237))&gt;0,((IF(Dati!$D$237=3,(Dati!M131+Dati!O131+Dati!Q131),(Dati!O131+Dati!Q131)/Dati!$D$237)/(IF(Dati!$D$237=3,(Dati!$M$227+Dati!$O$227+Dati!$Q$227),(Dati!$O$227+Dati!$Q$227)/Dati!$D$237)))),0)</f>
        <v>0</v>
      </c>
      <c r="M18" s="82">
        <f>IF((IF(Dati!$D$237=3,(Dati!L131+Dati!N131+Dati!Y131+Dati!U131+Dati!V131+Dati!W131),( Dati!N131+Dati!Y131+Dati!V131+Dati!W131)/Dati!$D$237))&gt;0,((IF(Dati!$D$237=3,(Dati!R131+Dati!S131+Dati!AC131),(Dati!S131+Dati!AC131)/Dati!$D$237)/(IF(Dati!$D$237=3,(Dati!L131+Dati!N131+Dati!Y131+Dati!U131+Dati!V131+Dati!W131),( Dati!N131+Dati!Y131+Dati!V131+Dati!W131)/Dati!$D$237)))),0)</f>
        <v>0</v>
      </c>
    </row>
    <row r="19" spans="1:13" ht="12.6" customHeight="1">
      <c r="A19" s="190" t="s">
        <v>555</v>
      </c>
      <c r="B19" s="79" t="s">
        <v>750</v>
      </c>
      <c r="C19" s="76" t="s">
        <v>252</v>
      </c>
      <c r="D19" s="53">
        <f>IF(Dati!$D$227&gt;0,(Dati!D132/Dati!$D$227),0)</f>
        <v>6.3125548202467704E-3</v>
      </c>
      <c r="E19" s="53">
        <f>IF(Dati!$E$227&gt;0,(Dati!E132/Dati!$E$227),0)</f>
        <v>0</v>
      </c>
      <c r="F19" s="53">
        <f>IF((Dati!D132-Dati!E132+Dati!K132)&gt;0,((Dati!J132)/(Dati!D132-Dati!E132+Dati!K132)),0)</f>
        <v>0.99999999999999989</v>
      </c>
      <c r="G19" s="53">
        <f>IF(Dati!$F$227&gt;0,(Dati!F132/Dati!$F$227),0)</f>
        <v>1.063249269253516E-2</v>
      </c>
      <c r="H19" s="53">
        <f>IF(Dati!$G$227&gt;0,(Dati!G132/Dati!$G$227),0)</f>
        <v>0</v>
      </c>
      <c r="I19" s="53">
        <f>IF(Dati!$H$227&gt;0,(Dati!H132/Dati!$H$227),0)</f>
        <v>9.9709297980390913E-3</v>
      </c>
      <c r="J19" s="53">
        <f>IF(Dati!$I$227&gt;0,(Dati!I132/Dati!$I$227),0)</f>
        <v>0</v>
      </c>
      <c r="K19" s="53">
        <f>IF((IF(Dati!$D$237=3,(Dati!$L$227+Dati!$M$227+Dati!$N$227+Dati!$O$227+Dati!$Y$227+Dati!$Q$227),(Dati!$N$227+Dati!$O$227+Dati!$Y$227+Dati!$Q$227))/Dati!$D$237)&gt;0,((IF(Dati!$D$237=3,(Dati!L132+Dati!M132+Dati!N132+Dati!O132+Dati!Y132+Dati!Q132),(Dati!N132+Dati!O132+Dati!Y132+Dati!Q132))/Dati!$D$237)/(IF(Dati!$D$237=3,(Dati!$L$227+Dati!$M$227+Dati!$N$227+Dati!$O$227+Dati!$Y$227+Dati!$Q$227),(Dati!$N$227+Dati!$O$227+Dati!$Y$227+Dati!$Q$227))/Dati!$D$237)),0)</f>
        <v>1.0435322190883035E-2</v>
      </c>
      <c r="L19" s="82">
        <f>IF((IF(Dati!$D$237=3,(Dati!$M$227+Dati!$O$227+Dati!$Q$227),(Dati!$O$227+Dati!$Q$227)/Dati!$D$237))&gt;0,((IF(Dati!$D$237=3,(Dati!M132+Dati!O132+Dati!Q132),(Dati!O132+Dati!Q132)/Dati!$D$237)/(IF(Dati!$D$237=3,(Dati!$M$227+Dati!$O$227+Dati!$Q$227),(Dati!$O$227+Dati!$Q$227)/Dati!$D$237)))),0)</f>
        <v>0</v>
      </c>
      <c r="M19" s="82">
        <f>IF((IF(Dati!$D$237=3,(Dati!L132+Dati!N132+Dati!Y132+Dati!U132+Dati!V132+Dati!W132),( Dati!N132+Dati!Y132+Dati!V132+Dati!W132)/Dati!$D$237))&gt;0,((IF(Dati!$D$237=3,(Dati!R132+Dati!S132+Dati!AC132),(Dati!S132+Dati!AC132)/Dati!$D$237)/(IF(Dati!$D$237=3,(Dati!L132+Dati!N132+Dati!Y132+Dati!U132+Dati!V132+Dati!W132),( Dati!N132+Dati!Y132+Dati!V132+Dati!W132)/Dati!$D$237)))),0)</f>
        <v>0.95604913307173356</v>
      </c>
    </row>
    <row r="20" spans="1:13" ht="12.6" customHeight="1">
      <c r="A20" s="190" t="s">
        <v>555</v>
      </c>
      <c r="B20" s="79">
        <v>11</v>
      </c>
      <c r="C20" s="76" t="s">
        <v>254</v>
      </c>
      <c r="D20" s="53">
        <f>IF(Dati!$D$227&gt;0,(Dati!D133/Dati!$D$227),0)</f>
        <v>3.2719033129023516E-3</v>
      </c>
      <c r="E20" s="53">
        <f>IF(Dati!$E$227&gt;0,(Dati!E133/Dati!$E$227),0)</f>
        <v>0</v>
      </c>
      <c r="F20" s="53">
        <f>IF((Dati!D133-Dati!E133+Dati!K133)&gt;0,((Dati!J133)/(Dati!D133-Dati!E133+Dati!K133)),0)</f>
        <v>1</v>
      </c>
      <c r="G20" s="53">
        <f>IF(Dati!$F$227&gt;0,(Dati!F133/Dati!$F$227),0)</f>
        <v>5.5109997545741522E-3</v>
      </c>
      <c r="H20" s="53">
        <f>IF(Dati!$G$227&gt;0,(Dati!G133/Dati!$G$227),0)</f>
        <v>0</v>
      </c>
      <c r="I20" s="53">
        <f>IF(Dati!$H$227&gt;0,(Dati!H133/Dati!$H$227),0)</f>
        <v>5.1681005817618454E-3</v>
      </c>
      <c r="J20" s="53">
        <f>IF(Dati!$I$227&gt;0,(Dati!I133/Dati!$I$227),0)</f>
        <v>0</v>
      </c>
      <c r="K20" s="53">
        <f>IF((IF(Dati!$D$237=3,(Dati!$L$227+Dati!$M$227+Dati!$N$227+Dati!$O$227+Dati!$Y$227+Dati!$Q$227),(Dati!$N$227+Dati!$O$227+Dati!$Y$227+Dati!$Q$227))/Dati!$D$237)&gt;0,((IF(Dati!$D$237=3,(Dati!L133+Dati!M133+Dati!N133+Dati!O133+Dati!Y133+Dati!Q133),(Dati!N133+Dati!O133+Dati!Y133+Dati!Q133))/Dati!$D$237)/(IF(Dati!$D$237=3,(Dati!$L$227+Dati!$M$227+Dati!$N$227+Dati!$O$227+Dati!$Y$227+Dati!$Q$227),(Dati!$N$227+Dati!$O$227+Dati!$Y$227+Dati!$Q$227))/Dati!$D$237)),0)</f>
        <v>6.0608477161125099E-3</v>
      </c>
      <c r="L20" s="82">
        <f>IF((IF(Dati!$D$237=3,(Dati!$M$227+Dati!$O$227+Dati!$Q$227),(Dati!$O$227+Dati!$Q$227)/Dati!$D$237))&gt;0,((IF(Dati!$D$237=3,(Dati!M133+Dati!O133+Dati!Q133),(Dati!O133+Dati!Q133)/Dati!$D$237)/(IF(Dati!$D$237=3,(Dati!$M$227+Dati!$O$227+Dati!$Q$227),(Dati!$O$227+Dati!$Q$227)/Dati!$D$237)))),0)</f>
        <v>9.6462152992067042E-3</v>
      </c>
      <c r="M20" s="82">
        <f>IF((IF(Dati!$D$237=3,(Dati!L133+Dati!N133+Dati!Y133+Dati!U133+Dati!V133+Dati!W133),( Dati!N133+Dati!Y133+Dati!V133+Dati!W133)/Dati!$D$237))&gt;0,((IF(Dati!$D$237=3,(Dati!R133+Dati!S133+Dati!AC133),(Dati!S133+Dati!AC133)/Dati!$D$237)/(IF(Dati!$D$237=3,(Dati!L133+Dati!N133+Dati!Y133+Dati!U133+Dati!V133+Dati!W133),( Dati!N133+Dati!Y133+Dati!V133+Dati!W133)/Dati!$D$237)))),0)</f>
        <v>0.94576318686514049</v>
      </c>
    </row>
    <row r="21" spans="1:13" ht="44.45" customHeight="1">
      <c r="A21" s="190" t="s">
        <v>555</v>
      </c>
      <c r="B21" s="178" t="s">
        <v>742</v>
      </c>
      <c r="C21" s="179"/>
      <c r="D21" s="53">
        <f>IF(Dati!$D$227&gt;0,(Dati!D134/Dati!$D$227),0)</f>
        <v>0.13692057873231403</v>
      </c>
      <c r="E21" s="53">
        <f>IF(Dati!$E$227&gt;0,(Dati!E134/Dati!$E$227),0)</f>
        <v>0</v>
      </c>
      <c r="F21" s="53">
        <f>IF((Dati!D134-Dati!E134+Dati!K134)&gt;0,((Dati!J134)/(Dati!D134-Dati!E134+Dati!K134)),0)</f>
        <v>1.0000000000000002</v>
      </c>
      <c r="G21" s="53">
        <f>IF(Dati!$F$227&gt;0,(Dati!F134/Dati!$F$227),0)</f>
        <v>0.2212467638004032</v>
      </c>
      <c r="H21" s="53">
        <f>IF(Dati!$G$227&gt;0,(Dati!G134/Dati!$G$227),0)</f>
        <v>0</v>
      </c>
      <c r="I21" s="53">
        <f>IF(Dati!$H$227&gt;0,(Dati!H134/Dati!$H$227),0)</f>
        <v>0.2075960713504526</v>
      </c>
      <c r="J21" s="53">
        <f>IF(Dati!$I$227&gt;0,(Dati!I134/Dati!$I$227),0)</f>
        <v>0</v>
      </c>
      <c r="K21" s="53">
        <f>IF((IF(Dati!$D$237=3,(Dati!$L$227+Dati!$M$227+Dati!$N$227+Dati!$O$227+Dati!$Y$227+Dati!$Q$227),(Dati!$N$227+Dati!$O$227+Dati!$Y$227+Dati!$Q$227))/Dati!$D$237)&gt;0,((IF(Dati!$D$237=3,(Dati!L134+Dati!M134+Dati!N134+Dati!O134+Dati!Y134+Dati!Q134),(Dati!N134+Dati!O134+Dati!Y134+Dati!Q134))/Dati!$D$237)/(IF(Dati!$D$237=3,(Dati!$L$227+Dati!$M$227+Dati!$N$227+Dati!$O$227+Dati!$Y$227+Dati!$Q$227),(Dati!$N$227+Dati!$O$227+Dati!$Y$227+Dati!$Q$227))/Dati!$D$237)),0)</f>
        <v>0.24768898266880349</v>
      </c>
      <c r="L21" s="82">
        <f>IF((IF(Dati!$D$237=3,(Dati!$M$227+Dati!$O$227+Dati!$Q$227),(Dati!$O$227+Dati!$Q$227)/Dati!$D$237))&gt;0,((IF(Dati!$D$237=3,(Dati!M134+Dati!O134+Dati!Q134),(Dati!O134+Dati!Q134)/Dati!$D$237)/(IF(Dati!$D$237=3,(Dati!$M$227+Dati!$O$227+Dati!$Q$227),(Dati!$O$227+Dati!$Q$227)/Dati!$D$237)))),0)</f>
        <v>9.7579433255929535E-2</v>
      </c>
      <c r="M21" s="82">
        <f>IF((IF(Dati!$D$237=3,(Dati!L134+Dati!N134+Dati!Y134+Dati!U134+Dati!V134+Dati!W134),( Dati!N134+Dati!Y134+Dati!V134+Dati!W134)/Dati!$D$237))&gt;0,((IF(Dati!$D$237=3,(Dati!R134+Dati!S134+Dati!AC134),(Dati!S134+Dati!AC134)/Dati!$D$237)/(IF(Dati!$D$237=3,(Dati!L134+Dati!N134+Dati!Y134+Dati!U134+Dati!V134+Dati!W134),( Dati!N134+Dati!Y134+Dati!V134+Dati!W134)/Dati!$D$237)))),0)</f>
        <v>0.89335654815298993</v>
      </c>
    </row>
    <row r="22" spans="1:13" ht="13.35" customHeight="1">
      <c r="A22" s="191" t="s">
        <v>743</v>
      </c>
      <c r="B22" s="75" t="s">
        <v>556</v>
      </c>
      <c r="C22" s="76" t="s">
        <v>258</v>
      </c>
      <c r="D22" s="53">
        <f>IF(Dati!$D$227&gt;0,(Dati!D135/Dati!$D$227),0)</f>
        <v>0</v>
      </c>
      <c r="E22" s="53">
        <f>IF(Dati!$E$227&gt;0,(Dati!E135/Dati!$E$227),0)</f>
        <v>0</v>
      </c>
      <c r="F22" s="53">
        <f>IF((Dati!D135-Dati!E135+Dati!K135)&gt;0,((Dati!J135)/(Dati!D135-Dati!E135+Dati!K135)),0)</f>
        <v>0</v>
      </c>
      <c r="G22" s="53">
        <f>IF(Dati!$F$227&gt;0,(Dati!F135/Dati!$F$227),0)</f>
        <v>0</v>
      </c>
      <c r="H22" s="53">
        <f>IF(Dati!$G$227&gt;0,(Dati!G135/Dati!$G$227),0)</f>
        <v>0</v>
      </c>
      <c r="I22" s="53">
        <f>IF(Dati!$H$227&gt;0,(Dati!H135/Dati!$H$227),0)</f>
        <v>0</v>
      </c>
      <c r="J22" s="53">
        <f>IF(Dati!$I$227&gt;0,(Dati!I135/Dati!$I$227),0)</f>
        <v>0</v>
      </c>
      <c r="K22" s="53">
        <f>IF((IF(Dati!$D$237=3,(Dati!$L$227+Dati!$M$227+Dati!$N$227+Dati!$O$227+Dati!$Y$227+Dati!$Q$227),(Dati!$N$227+Dati!$O$227+Dati!$Y$227+Dati!$Q$227))/Dati!$D$237)&gt;0,((IF(Dati!$D$237=3,(Dati!L135+Dati!M135+Dati!N135+Dati!O135+Dati!Y135+Dati!Q135),(Dati!N135+Dati!O135+Dati!Y135+Dati!Q135))/Dati!$D$237)/(IF(Dati!$D$237=3,(Dati!$L$227+Dati!$M$227+Dati!$N$227+Dati!$O$227+Dati!$Y$227+Dati!$Q$227),(Dati!$N$227+Dati!$O$227+Dati!$Y$227+Dati!$Q$227))/Dati!$D$237)),0)</f>
        <v>0</v>
      </c>
      <c r="L22" s="82">
        <f>IF((IF(Dati!$D$237=3,(Dati!$M$227+Dati!$O$227+Dati!$Q$227),(Dati!$O$227+Dati!$Q$227)/Dati!$D$237))&gt;0,((IF(Dati!$D$237=3,(Dati!M135+Dati!O135+Dati!Q135),(Dati!O135+Dati!Q135)/Dati!$D$237)/(IF(Dati!$D$237=3,(Dati!$M$227+Dati!$O$227+Dati!$Q$227),(Dati!$O$227+Dati!$Q$227)/Dati!$D$237)))),0)</f>
        <v>0</v>
      </c>
      <c r="M22" s="82">
        <f>IF((IF(Dati!$D$237=3,(Dati!L135+Dati!N135+Dati!Y135+Dati!U135+Dati!V135+Dati!W135),( Dati!N135+Dati!Y135+Dati!V135+Dati!W135)/Dati!$D$237))&gt;0,((IF(Dati!$D$237=3,(Dati!R135+Dati!S135+Dati!AC135),(Dati!S135+Dati!AC135)/Dati!$D$237)/(IF(Dati!$D$237=3,(Dati!L135+Dati!N135+Dati!Y135+Dati!U135+Dati!V135+Dati!W135),( Dati!N135+Dati!Y135+Dati!V135+Dati!W135)/Dati!$D$237)))),0)</f>
        <v>0</v>
      </c>
    </row>
    <row r="23" spans="1:13" ht="28.5" customHeight="1">
      <c r="A23" s="192" t="s">
        <v>565</v>
      </c>
      <c r="B23" s="75" t="s">
        <v>557</v>
      </c>
      <c r="C23" s="59" t="s">
        <v>260</v>
      </c>
      <c r="D23" s="53">
        <f>IF(Dati!$D$227&gt;0,(Dati!D136/Dati!$D$227),0)</f>
        <v>0</v>
      </c>
      <c r="E23" s="53">
        <f>IF(Dati!$E$227&gt;0,(Dati!E136/Dati!$E$227),0)</f>
        <v>0</v>
      </c>
      <c r="F23" s="53">
        <f>IF((Dati!D136-Dati!E136+Dati!K136)&gt;0,((Dati!J136)/(Dati!D136-Dati!E136+Dati!K136)),0)</f>
        <v>0</v>
      </c>
      <c r="G23" s="53">
        <f>IF(Dati!$F$227&gt;0,(Dati!F136/Dati!$F$227),0)</f>
        <v>0</v>
      </c>
      <c r="H23" s="53">
        <f>IF(Dati!$G$227&gt;0,(Dati!G136/Dati!$G$227),0)</f>
        <v>0</v>
      </c>
      <c r="I23" s="53">
        <f>IF(Dati!$H$227&gt;0,(Dati!H136/Dati!$H$227),0)</f>
        <v>0</v>
      </c>
      <c r="J23" s="53">
        <f>IF(Dati!$I$227&gt;0,(Dati!I136/Dati!$I$227),0)</f>
        <v>0</v>
      </c>
      <c r="K23" s="53">
        <f>IF((IF(Dati!$D$237=3,(Dati!$L$227+Dati!$M$227+Dati!$N$227+Dati!$O$227+Dati!$Y$227+Dati!$Q$227),(Dati!$N$227+Dati!$O$227+Dati!$Y$227+Dati!$Q$227))/Dati!$D$237)&gt;0,((IF(Dati!$D$237=3,(Dati!L136+Dati!M136+Dati!N136+Dati!O136+Dati!Y136+Dati!Q136),(Dati!N136+Dati!O136+Dati!Y136+Dati!Q136))/Dati!$D$237)/(IF(Dati!$D$237=3,(Dati!$L$227+Dati!$M$227+Dati!$N$227+Dati!$O$227+Dati!$Y$227+Dati!$Q$227),(Dati!$N$227+Dati!$O$227+Dati!$Y$227+Dati!$Q$227))/Dati!$D$237)),0)</f>
        <v>0</v>
      </c>
      <c r="L23" s="82">
        <f>IF((IF(Dati!$D$237=3,(Dati!$M$227+Dati!$O$227+Dati!$Q$227),(Dati!$O$227+Dati!$Q$227)/Dati!$D$237))&gt;0,((IF(Dati!$D$237=3,(Dati!M136+Dati!O136+Dati!Q136),(Dati!O136+Dati!Q136)/Dati!$D$237)/(IF(Dati!$D$237=3,(Dati!$M$227+Dati!$O$227+Dati!$Q$227),(Dati!$O$227+Dati!$Q$227)/Dati!$D$237)))),0)</f>
        <v>0</v>
      </c>
      <c r="M23" s="82">
        <f>IF((IF(Dati!$D$237=3,(Dati!L136+Dati!N136+Dati!Y136+Dati!U136+Dati!V136+Dati!W136),( Dati!N136+Dati!Y136+Dati!V136+Dati!W136)/Dati!$D$237))&gt;0,((IF(Dati!$D$237=3,(Dati!R136+Dati!S136+Dati!AC136),(Dati!S136+Dati!AC136)/Dati!$D$237)/(IF(Dati!$D$237=3,(Dati!L136+Dati!N136+Dati!Y136+Dati!U136+Dati!V136+Dati!W136),( Dati!N136+Dati!Y136+Dati!V136+Dati!W136)/Dati!$D$237)))),0)</f>
        <v>0</v>
      </c>
    </row>
    <row r="24" spans="1:13" ht="22.9" customHeight="1">
      <c r="A24" s="192" t="s">
        <v>565</v>
      </c>
      <c r="B24" s="194" t="s">
        <v>566</v>
      </c>
      <c r="C24" s="194"/>
      <c r="D24" s="53">
        <f>IF(Dati!$D$227&gt;0,(Dati!D137/Dati!$D$227),0)</f>
        <v>0</v>
      </c>
      <c r="E24" s="53">
        <f>IF(Dati!$E$227&gt;0,(Dati!E137/Dati!$E$227),0)</f>
        <v>0</v>
      </c>
      <c r="F24" s="53">
        <f>IF((Dati!D137-Dati!E137+Dati!K137)&gt;0,((Dati!J137)/(Dati!D137-Dati!E137+Dati!K137)),0)</f>
        <v>0</v>
      </c>
      <c r="G24" s="53">
        <f>IF(Dati!$F$227&gt;0,(Dati!F137/Dati!$F$227),0)</f>
        <v>0</v>
      </c>
      <c r="H24" s="53">
        <f>IF(Dati!$G$227&gt;0,(Dati!G137/Dati!$G$227),0)</f>
        <v>0</v>
      </c>
      <c r="I24" s="53">
        <f>IF(Dati!$H$227&gt;0,(Dati!H137/Dati!$H$227),0)</f>
        <v>0</v>
      </c>
      <c r="J24" s="53">
        <f>IF(Dati!$I$227&gt;0,(Dati!I137/Dati!$I$227),0)</f>
        <v>0</v>
      </c>
      <c r="K24" s="53">
        <f>IF((IF(Dati!$D$237=3,(Dati!$L$227+Dati!$M$227+Dati!$N$227+Dati!$O$227+Dati!$Y$227+Dati!$Q$227),(Dati!$N$227+Dati!$O$227+Dati!$Y$227+Dati!$Q$227))/Dati!$D$237)&gt;0,((IF(Dati!$D$237=3,(Dati!L137+Dati!M137+Dati!N137+Dati!O137+Dati!Y137+Dati!Q137),(Dati!N137+Dati!O137+Dati!Y137+Dati!Q137))/Dati!$D$237)/(IF(Dati!$D$237=3,(Dati!$L$227+Dati!$M$227+Dati!$N$227+Dati!$O$227+Dati!$Y$227+Dati!$Q$227),(Dati!$N$227+Dati!$O$227+Dati!$Y$227+Dati!$Q$227))/Dati!$D$237)),0)</f>
        <v>0</v>
      </c>
      <c r="L24" s="82">
        <f>IF((IF(Dati!$D$237=3,(Dati!$M$227+Dati!$O$227+Dati!$Q$227),(Dati!$O$227+Dati!$Q$227)/Dati!$D$237))&gt;0,((IF(Dati!$D$237=3,(Dati!M137+Dati!O137+Dati!Q137),(Dati!O137+Dati!Q137)/Dati!$D$237)/(IF(Dati!$D$237=3,(Dati!$M$227+Dati!$O$227+Dati!$Q$227),(Dati!$O$227+Dati!$Q$227)/Dati!$D$237)))),0)</f>
        <v>0</v>
      </c>
      <c r="M24" s="82">
        <f>IF((IF(Dati!$D$237=3,(Dati!L137+Dati!N137+Dati!Y137+Dati!U137+Dati!V137+Dati!W137),( Dati!N137+Dati!Y137+Dati!V137+Dati!W137)/Dati!$D$237))&gt;0,((IF(Dati!$D$237=3,(Dati!R137+Dati!S137+Dati!AC137),(Dati!S137+Dati!AC137)/Dati!$D$237)/(IF(Dati!$D$237=3,(Dati!L137+Dati!N137+Dati!Y137+Dati!U137+Dati!V137+Dati!W137),( Dati!N137+Dati!Y137+Dati!V137+Dati!W137)/Dati!$D$237)))),0)</f>
        <v>0</v>
      </c>
    </row>
    <row r="25" spans="1:13" ht="16.5" customHeight="1">
      <c r="A25" s="189" t="s">
        <v>744</v>
      </c>
      <c r="B25" s="75" t="s">
        <v>556</v>
      </c>
      <c r="C25" s="76" t="s">
        <v>264</v>
      </c>
      <c r="D25" s="53">
        <f>IF(Dati!$D$227&gt;0,(Dati!D138/Dati!$D$227),0)</f>
        <v>1.1450759296040851E-2</v>
      </c>
      <c r="E25" s="53">
        <f>IF(Dati!$E$227&gt;0,(Dati!E138/Dati!$E$227),0)</f>
        <v>0</v>
      </c>
      <c r="F25" s="53">
        <f>IF((Dati!D138-Dati!E138+Dati!K138)&gt;0,((Dati!J138)/(Dati!D138-Dati!E138+Dati!K138)),0)</f>
        <v>1.0000000000000002</v>
      </c>
      <c r="G25" s="53">
        <f>IF(Dati!$F$227&gt;0,(Dati!F138/Dati!$F$227),0)</f>
        <v>1.7989881168005546E-2</v>
      </c>
      <c r="H25" s="53">
        <f>IF(Dati!$G$227&gt;0,(Dati!G138/Dati!$G$227),0)</f>
        <v>0</v>
      </c>
      <c r="I25" s="53">
        <f>IF(Dati!$H$227&gt;0,(Dati!H138/Dati!$H$227),0)</f>
        <v>1.6870558296141806E-2</v>
      </c>
      <c r="J25" s="53">
        <f>IF(Dati!$I$227&gt;0,(Dati!I138/Dati!$I$227),0)</f>
        <v>0</v>
      </c>
      <c r="K25" s="53">
        <f>IF((IF(Dati!$D$237=3,(Dati!$L$227+Dati!$M$227+Dati!$N$227+Dati!$O$227+Dati!$Y$227+Dati!$Q$227),(Dati!$N$227+Dati!$O$227+Dati!$Y$227+Dati!$Q$227))/Dati!$D$237)&gt;0,((IF(Dati!$D$237=3,(Dati!L138+Dati!M138+Dati!N138+Dati!O138+Dati!Y138+Dati!Q138),(Dati!N138+Dati!O138+Dati!Y138+Dati!Q138))/Dati!$D$237)/(IF(Dati!$D$237=3,(Dati!$L$227+Dati!$M$227+Dati!$N$227+Dati!$O$227+Dati!$Y$227+Dati!$Q$227),(Dati!$N$227+Dati!$O$227+Dati!$Y$227+Dati!$Q$227))/Dati!$D$237)),0)</f>
        <v>2.4033407750890017E-2</v>
      </c>
      <c r="L25" s="82">
        <f>IF((IF(Dati!$D$237=3,(Dati!$M$227+Dati!$O$227+Dati!$Q$227),(Dati!$O$227+Dati!$Q$227)/Dati!$D$237))&gt;0,((IF(Dati!$D$237=3,(Dati!M138+Dati!O138+Dati!Q138),(Dati!O138+Dati!Q138)/Dati!$D$237)/(IF(Dati!$D$237=3,(Dati!$M$227+Dati!$O$227+Dati!$Q$227),(Dati!$O$227+Dati!$Q$227)/Dati!$D$237)))),0)</f>
        <v>0</v>
      </c>
      <c r="M25" s="82">
        <f>IF((IF(Dati!$D$237=3,(Dati!L138+Dati!N138+Dati!Y138+Dati!U138+Dati!V138+Dati!W138),( Dati!N138+Dati!Y138+Dati!V138+Dati!W138)/Dati!$D$237))&gt;0,((IF(Dati!$D$237=3,(Dati!R138+Dati!S138+Dati!AC138),(Dati!S138+Dati!AC138)/Dati!$D$237)/(IF(Dati!$D$237=3,(Dati!L138+Dati!N138+Dati!Y138+Dati!U138+Dati!V138+Dati!W138),( Dati!N138+Dati!Y138+Dati!V138+Dati!W138)/Dati!$D$237)))),0)</f>
        <v>0.99900832167534281</v>
      </c>
    </row>
    <row r="26" spans="1:13" ht="25.35" customHeight="1">
      <c r="A26" s="190" t="s">
        <v>567</v>
      </c>
      <c r="B26" s="78" t="s">
        <v>568</v>
      </c>
      <c r="C26" s="59" t="s">
        <v>745</v>
      </c>
      <c r="D26" s="53">
        <f>IF(Dati!$D$227&gt;0,(Dati!D139/Dati!$D$227),0)</f>
        <v>0</v>
      </c>
      <c r="E26" s="53">
        <f>IF(Dati!$E$227&gt;0,(Dati!E139/Dati!$E$227),0)</f>
        <v>0</v>
      </c>
      <c r="F26" s="53">
        <f>IF((Dati!D139-Dati!E139+Dati!K139)&gt;0,((Dati!J139)/(Dati!D139-Dati!E139+Dati!K139)),0)</f>
        <v>0</v>
      </c>
      <c r="G26" s="53">
        <f>IF(Dati!$F$227&gt;0,(Dati!F139/Dati!$F$227),0)</f>
        <v>0</v>
      </c>
      <c r="H26" s="53">
        <f>IF(Dati!$G$227&gt;0,(Dati!G139/Dati!$G$227),0)</f>
        <v>0</v>
      </c>
      <c r="I26" s="53">
        <f>IF(Dati!$H$227&gt;0,(Dati!H139/Dati!$H$227),0)</f>
        <v>0</v>
      </c>
      <c r="J26" s="53">
        <f>IF(Dati!$I$227&gt;0,(Dati!I139/Dati!$I$227),0)</f>
        <v>0</v>
      </c>
      <c r="K26" s="53">
        <f>IF((IF(Dati!$D$237=3,(Dati!$L$227+Dati!$M$227+Dati!$N$227+Dati!$O$227+Dati!$Y$227+Dati!$Q$227),(Dati!$N$227+Dati!$O$227+Dati!$Y$227+Dati!$Q$227))/Dati!$D$237)&gt;0,((IF(Dati!$D$237=3,(Dati!L139+Dati!M139+Dati!N139+Dati!O139+Dati!Y139+Dati!Q139),(Dati!N139+Dati!O139+Dati!Y139+Dati!Q139))/Dati!$D$237)/(IF(Dati!$D$237=3,(Dati!$L$227+Dati!$M$227+Dati!$N$227+Dati!$O$227+Dati!$Y$227+Dati!$Q$227),(Dati!$N$227+Dati!$O$227+Dati!$Y$227+Dati!$Q$227))/Dati!$D$237)),0)</f>
        <v>0</v>
      </c>
      <c r="L26" s="82">
        <f>IF((IF(Dati!$D$237=3,(Dati!$M$227+Dati!$O$227+Dati!$Q$227),(Dati!$O$227+Dati!$Q$227)/Dati!$D$237))&gt;0,((IF(Dati!$D$237=3,(Dati!M139+Dati!O139+Dati!Q139),(Dati!O139+Dati!Q139)/Dati!$D$237)/(IF(Dati!$D$237=3,(Dati!$M$227+Dati!$O$227+Dati!$Q$227),(Dati!$O$227+Dati!$Q$227)/Dati!$D$237)))),0)</f>
        <v>0</v>
      </c>
      <c r="M26" s="82">
        <f>IF((IF(Dati!$D$237=3,(Dati!L139+Dati!N139+Dati!Y139+Dati!U139+Dati!V139+Dati!W139),( Dati!N139+Dati!Y139+Dati!V139+Dati!W139)/Dati!$D$237))&gt;0,((IF(Dati!$D$237=3,(Dati!R139+Dati!S139+Dati!AC139),(Dati!S139+Dati!AC139)/Dati!$D$237)/(IF(Dati!$D$237=3,(Dati!L139+Dati!N139+Dati!Y139+Dati!U139+Dati!V139+Dati!W139),( Dati!N139+Dati!Y139+Dati!V139+Dati!W139)/Dati!$D$237)))),0)</f>
        <v>0</v>
      </c>
    </row>
    <row r="27" spans="1:13" ht="34.35" customHeight="1">
      <c r="A27" s="190" t="s">
        <v>567</v>
      </c>
      <c r="B27" s="178" t="s">
        <v>746</v>
      </c>
      <c r="C27" s="179"/>
      <c r="D27" s="53">
        <f>IF(Dati!$D$227&gt;0,(Dati!D140/Dati!$D$227),0)</f>
        <v>1.1450759296040851E-2</v>
      </c>
      <c r="E27" s="53">
        <f>IF(Dati!$E$227&gt;0,(Dati!E140/Dati!$E$227),0)</f>
        <v>0</v>
      </c>
      <c r="F27" s="53">
        <f>IF((Dati!D140-Dati!E140+Dati!K140)&gt;0,((Dati!J140)/(Dati!D140-Dati!E140+Dati!K140)),0)</f>
        <v>1.0000000000000002</v>
      </c>
      <c r="G27" s="53">
        <f>IF(Dati!$F$227&gt;0,(Dati!F140/Dati!$F$227),0)</f>
        <v>1.7989881168005546E-2</v>
      </c>
      <c r="H27" s="53">
        <f>IF(Dati!$G$227&gt;0,(Dati!G140/Dati!$G$227),0)</f>
        <v>0</v>
      </c>
      <c r="I27" s="53">
        <f>IF(Dati!$H$227&gt;0,(Dati!H140/Dati!$H$227),0)</f>
        <v>1.6870558296141806E-2</v>
      </c>
      <c r="J27" s="53">
        <f>IF(Dati!$I$227&gt;0,(Dati!I140/Dati!$I$227),0)</f>
        <v>0</v>
      </c>
      <c r="K27" s="53">
        <f>IF((IF(Dati!$D$237=3,(Dati!$L$227+Dati!$M$227+Dati!$N$227+Dati!$O$227+Dati!$Y$227+Dati!$Q$227),(Dati!$N$227+Dati!$O$227+Dati!$Y$227+Dati!$Q$227))/Dati!$D$237)&gt;0,((IF(Dati!$D$237=3,(Dati!L140+Dati!M140+Dati!N140+Dati!O140+Dati!Y140+Dati!Q140),(Dati!N140+Dati!O140+Dati!Y140+Dati!Q140))/Dati!$D$237)/(IF(Dati!$D$237=3,(Dati!$L$227+Dati!$M$227+Dati!$N$227+Dati!$O$227+Dati!$Y$227+Dati!$Q$227),(Dati!$N$227+Dati!$O$227+Dati!$Y$227+Dati!$Q$227))/Dati!$D$237)),0)</f>
        <v>2.4033407750890017E-2</v>
      </c>
      <c r="L27" s="82">
        <f>IF((IF(Dati!$D$237=3,(Dati!$M$227+Dati!$O$227+Dati!$Q$227),(Dati!$O$227+Dati!$Q$227)/Dati!$D$237))&gt;0,((IF(Dati!$D$237=3,(Dati!M140+Dati!O140+Dati!Q140),(Dati!O140+Dati!Q140)/Dati!$D$237)/(IF(Dati!$D$237=3,(Dati!$M$227+Dati!$O$227+Dati!$Q$227),(Dati!$O$227+Dati!$Q$227)/Dati!$D$237)))),0)</f>
        <v>0</v>
      </c>
      <c r="M27" s="82">
        <f>IF((IF(Dati!$D$237=3,(Dati!L140+Dati!N140+Dati!Y140+Dati!U140+Dati!V140+Dati!W140),( Dati!N140+Dati!Y140+Dati!V140+Dati!W140)/Dati!$D$237))&gt;0,((IF(Dati!$D$237=3,(Dati!R140+Dati!S140+Dati!AC140),(Dati!S140+Dati!AC140)/Dati!$D$237)/(IF(Dati!$D$237=3,(Dati!L140+Dati!N140+Dati!Y140+Dati!U140+Dati!V140+Dati!W140),( Dati!N140+Dati!Y140+Dati!V140+Dati!W140)/Dati!$D$237)))),0)</f>
        <v>0.99900832167534281</v>
      </c>
    </row>
    <row r="28" spans="1:13" ht="15.75" customHeight="1">
      <c r="A28" s="189" t="s">
        <v>751</v>
      </c>
      <c r="B28" s="75" t="s">
        <v>556</v>
      </c>
      <c r="C28" s="76" t="s">
        <v>270</v>
      </c>
      <c r="D28" s="53">
        <f>IF(Dati!$D$227&gt;0,(Dati!D141/Dati!$D$227),0)</f>
        <v>1.023678091028717E-3</v>
      </c>
      <c r="E28" s="53">
        <f>IF(Dati!$E$227&gt;0,(Dati!E141/Dati!$E$227),0)</f>
        <v>0</v>
      </c>
      <c r="F28" s="53">
        <f>IF((Dati!D141-Dati!E141+Dati!K141)&gt;0,((Dati!J141)/(Dati!D141-Dati!E141+Dati!K141)),0)</f>
        <v>1</v>
      </c>
      <c r="G28" s="53">
        <f>IF(Dati!$F$227&gt;0,(Dati!F141/Dati!$F$227),0)</f>
        <v>1.6503273665722763E-3</v>
      </c>
      <c r="H28" s="53">
        <f>IF(Dati!$G$227&gt;0,(Dati!G141/Dati!$G$227),0)</f>
        <v>0</v>
      </c>
      <c r="I28" s="53">
        <f>IF(Dati!$H$227&gt;0,(Dati!H141/Dati!$H$227),0)</f>
        <v>1.5476425699711787E-3</v>
      </c>
      <c r="J28" s="53">
        <f>IF(Dati!$I$227&gt;0,(Dati!I141/Dati!$I$227),0)</f>
        <v>0</v>
      </c>
      <c r="K28" s="53">
        <f>IF((IF(Dati!$D$237=3,(Dati!$L$227+Dati!$M$227+Dati!$N$227+Dati!$O$227+Dati!$Y$227+Dati!$Q$227),(Dati!$N$227+Dati!$O$227+Dati!$Y$227+Dati!$Q$227))/Dati!$D$237)&gt;0,((IF(Dati!$D$237=3,(Dati!L141+Dati!M141+Dati!N141+Dati!O141+Dati!Y141+Dati!Q141),(Dati!N141+Dati!O141+Dati!Y141+Dati!Q141))/Dati!$D$237)/(IF(Dati!$D$237=3,(Dati!$L$227+Dati!$M$227+Dati!$N$227+Dati!$O$227+Dati!$Y$227+Dati!$Q$227),(Dati!$N$227+Dati!$O$227+Dati!$Y$227+Dati!$Q$227))/Dati!$D$237)),0)</f>
        <v>1.3492170503817754E-3</v>
      </c>
      <c r="L28" s="82">
        <f>IF((IF(Dati!$D$237=3,(Dati!$M$227+Dati!$O$227+Dati!$Q$227),(Dati!$O$227+Dati!$Q$227)/Dati!$D$237))&gt;0,((IF(Dati!$D$237=3,(Dati!M141+Dati!O141+Dati!Q141),(Dati!O141+Dati!Q141)/Dati!$D$237)/(IF(Dati!$D$237=3,(Dati!$M$227+Dati!$O$227+Dati!$Q$227),(Dati!$O$227+Dati!$Q$227)/Dati!$D$237)))),0)</f>
        <v>0</v>
      </c>
      <c r="M28" s="82">
        <f>IF((IF(Dati!$D$237=3,(Dati!L141+Dati!N141+Dati!Y141+Dati!U141+Dati!V141+Dati!W141),( Dati!N141+Dati!Y141+Dati!V141+Dati!W141)/Dati!$D$237))&gt;0,((IF(Dati!$D$237=3,(Dati!R141+Dati!S141+Dati!AC141),(Dati!S141+Dati!AC141)/Dati!$D$237)/(IF(Dati!$D$237=3,(Dati!L141+Dati!N141+Dati!Y141+Dati!U141+Dati!V141+Dati!W141),( Dati!N141+Dati!Y141+Dati!V141+Dati!W141)/Dati!$D$237)))),0)</f>
        <v>0.90408771491094453</v>
      </c>
    </row>
    <row r="29" spans="1:13" ht="25.35" customHeight="1">
      <c r="A29" s="190" t="s">
        <v>569</v>
      </c>
      <c r="B29" s="78" t="s">
        <v>568</v>
      </c>
      <c r="C29" s="59" t="s">
        <v>752</v>
      </c>
      <c r="D29" s="53">
        <f>IF(Dati!$D$227&gt;0,(Dati!D142/Dati!$D$227),0)</f>
        <v>0.34826253128405943</v>
      </c>
      <c r="E29" s="53">
        <f>IF(Dati!$E$227&gt;0,(Dati!E142/Dati!$E$227),0)</f>
        <v>0</v>
      </c>
      <c r="F29" s="53">
        <f>IF((Dati!D142-Dati!E142+Dati!K142)&gt;0,((Dati!J142)/(Dati!D142-Dati!E142+Dati!K142)),0)</f>
        <v>1</v>
      </c>
      <c r="G29" s="53">
        <f>IF(Dati!$F$227&gt;0,(Dati!F142/Dati!$F$227),0)</f>
        <v>5.9924406434761386E-2</v>
      </c>
      <c r="H29" s="53">
        <f>IF(Dati!$G$227&gt;0,(Dati!G142/Dati!$G$227),0)</f>
        <v>0</v>
      </c>
      <c r="I29" s="53">
        <f>IF(Dati!$H$227&gt;0,(Dati!H142/Dati!$H$227),0)</f>
        <v>7.1174303158976181E-3</v>
      </c>
      <c r="J29" s="53">
        <f>IF(Dati!$I$227&gt;0,(Dati!I142/Dati!$I$227),0)</f>
        <v>0</v>
      </c>
      <c r="K29" s="53">
        <f>IF((IF(Dati!$D$237=3,(Dati!$L$227+Dati!$M$227+Dati!$N$227+Dati!$O$227+Dati!$Y$227+Dati!$Q$227),(Dati!$N$227+Dati!$O$227+Dati!$Y$227+Dati!$Q$227))/Dati!$D$237)&gt;0,((IF(Dati!$D$237=3,(Dati!L142+Dati!M142+Dati!N142+Dati!O142+Dati!Y142+Dati!Q142),(Dati!N142+Dati!O142+Dati!Y142+Dati!Q142))/Dati!$D$237)/(IF(Dati!$D$237=3,(Dati!$L$227+Dati!$M$227+Dati!$N$227+Dati!$O$227+Dati!$Y$227+Dati!$Q$227),(Dati!$N$227+Dati!$O$227+Dati!$Y$227+Dati!$Q$227))/Dati!$D$237)),0)</f>
        <v>1.2691990412860387E-2</v>
      </c>
      <c r="L29" s="82">
        <f>IF((IF(Dati!$D$237=3,(Dati!$M$227+Dati!$O$227+Dati!$Q$227),(Dati!$O$227+Dati!$Q$227)/Dati!$D$237))&gt;0,((IF(Dati!$D$237=3,(Dati!M142+Dati!O142+Dati!Q142),(Dati!O142+Dati!Q142)/Dati!$D$237)/(IF(Dati!$D$237=3,(Dati!$M$227+Dati!$O$227+Dati!$Q$227),(Dati!$O$227+Dati!$Q$227)/Dati!$D$237)))),0)</f>
        <v>0</v>
      </c>
      <c r="M29" s="82">
        <f>IF((IF(Dati!$D$237=3,(Dati!L142+Dati!N142+Dati!Y142+Dati!U142+Dati!V142+Dati!W142),( Dati!N142+Dati!Y142+Dati!V142+Dati!W142)/Dati!$D$237))&gt;0,((IF(Dati!$D$237=3,(Dati!R142+Dati!S142+Dati!AC142),(Dati!S142+Dati!AC142)/Dati!$D$237)/(IF(Dati!$D$237=3,(Dati!L142+Dati!N142+Dati!Y142+Dati!U142+Dati!V142+Dati!W142),( Dati!N142+Dati!Y142+Dati!V142+Dati!W142)/Dati!$D$237)))),0)</f>
        <v>0.84689214983750172</v>
      </c>
    </row>
    <row r="30" spans="1:13" ht="16.5" customHeight="1">
      <c r="A30" s="190" t="s">
        <v>569</v>
      </c>
      <c r="B30" s="75" t="s">
        <v>570</v>
      </c>
      <c r="C30" s="76" t="s">
        <v>273</v>
      </c>
      <c r="D30" s="53">
        <f>IF(Dati!$D$227&gt;0,(Dati!D143/Dati!$D$227),0)</f>
        <v>0</v>
      </c>
      <c r="E30" s="53">
        <f>IF(Dati!$E$227&gt;0,(Dati!E143/Dati!$E$227),0)</f>
        <v>0</v>
      </c>
      <c r="F30" s="53">
        <f>IF((Dati!D143-Dati!E143+Dati!K143)&gt;0,((Dati!J143)/(Dati!D143-Dati!E143+Dati!K143)),0)</f>
        <v>0</v>
      </c>
      <c r="G30" s="53">
        <f>IF(Dati!$F$227&gt;0,(Dati!F143/Dati!$F$227),0)</f>
        <v>0</v>
      </c>
      <c r="H30" s="53">
        <f>IF(Dati!$G$227&gt;0,(Dati!G143/Dati!$G$227),0)</f>
        <v>0</v>
      </c>
      <c r="I30" s="53">
        <f>IF(Dati!$H$227&gt;0,(Dati!H143/Dati!$H$227),0)</f>
        <v>0</v>
      </c>
      <c r="J30" s="53">
        <f>IF(Dati!$I$227&gt;0,(Dati!I143/Dati!$I$227),0)</f>
        <v>0</v>
      </c>
      <c r="K30" s="53">
        <f>IF((IF(Dati!$D$237=3,(Dati!$L$227+Dati!$M$227+Dati!$N$227+Dati!$O$227+Dati!$Y$227+Dati!$Q$227),(Dati!$N$227+Dati!$O$227+Dati!$Y$227+Dati!$Q$227))/Dati!$D$237)&gt;0,((IF(Dati!$D$237=3,(Dati!L143+Dati!M143+Dati!N143+Dati!O143+Dati!Y143+Dati!Q143),(Dati!N143+Dati!O143+Dati!Y143+Dati!Q143))/Dati!$D$237)/(IF(Dati!$D$237=3,(Dati!$L$227+Dati!$M$227+Dati!$N$227+Dati!$O$227+Dati!$Y$227+Dati!$Q$227),(Dati!$N$227+Dati!$O$227+Dati!$Y$227+Dati!$Q$227))/Dati!$D$237)),0)</f>
        <v>0</v>
      </c>
      <c r="L30" s="82">
        <f>IF((IF(Dati!$D$237=3,(Dati!$M$227+Dati!$O$227+Dati!$Q$227),(Dati!$O$227+Dati!$Q$227)/Dati!$D$237))&gt;0,((IF(Dati!$D$237=3,(Dati!M143+Dati!O143+Dati!Q143),(Dati!O143+Dati!Q143)/Dati!$D$237)/(IF(Dati!$D$237=3,(Dati!$M$227+Dati!$O$227+Dati!$Q$227),(Dati!$O$227+Dati!$Q$227)/Dati!$D$237)))),0)</f>
        <v>0</v>
      </c>
      <c r="M30" s="82">
        <f>IF((IF(Dati!$D$237=3,(Dati!L143+Dati!N143+Dati!Y143+Dati!U143+Dati!V143+Dati!W143),( Dati!N143+Dati!Y143+Dati!V143+Dati!W143)/Dati!$D$237))&gt;0,((IF(Dati!$D$237=3,(Dati!R143+Dati!S143+Dati!AC143),(Dati!S143+Dati!AC143)/Dati!$D$237)/(IF(Dati!$D$237=3,(Dati!L143+Dati!N143+Dati!Y143+Dati!U143+Dati!V143+Dati!W143),( Dati!N143+Dati!Y143+Dati!V143+Dati!W143)/Dati!$D$237)))),0)</f>
        <v>0</v>
      </c>
    </row>
    <row r="31" spans="1:13" ht="13.5" customHeight="1">
      <c r="A31" s="190" t="s">
        <v>569</v>
      </c>
      <c r="B31" s="75" t="s">
        <v>571</v>
      </c>
      <c r="C31" s="76" t="s">
        <v>275</v>
      </c>
      <c r="D31" s="53">
        <f>IF(Dati!$D$227&gt;0,(Dati!D144/Dati!$D$227),0)</f>
        <v>0</v>
      </c>
      <c r="E31" s="53">
        <f>IF(Dati!$E$227&gt;0,(Dati!E144/Dati!$E$227),0)</f>
        <v>0</v>
      </c>
      <c r="F31" s="53">
        <f>IF((Dati!D144-Dati!E144+Dati!K144)&gt;0,((Dati!J144)/(Dati!D144-Dati!E144+Dati!K144)),0)</f>
        <v>0</v>
      </c>
      <c r="G31" s="53">
        <f>IF(Dati!$F$227&gt;0,(Dati!F144/Dati!$F$227),0)</f>
        <v>0</v>
      </c>
      <c r="H31" s="53">
        <f>IF(Dati!$G$227&gt;0,(Dati!G144/Dati!$G$227),0)</f>
        <v>0</v>
      </c>
      <c r="I31" s="53">
        <f>IF(Dati!$H$227&gt;0,(Dati!H144/Dati!$H$227),0)</f>
        <v>0</v>
      </c>
      <c r="J31" s="53">
        <f>IF(Dati!$I$227&gt;0,(Dati!I144/Dati!$I$227),0)</f>
        <v>0</v>
      </c>
      <c r="K31" s="53">
        <f>IF((IF(Dati!$D$237=3,(Dati!$L$227+Dati!$M$227+Dati!$N$227+Dati!$O$227+Dati!$Y$227+Dati!$Q$227),(Dati!$N$227+Dati!$O$227+Dati!$Y$227+Dati!$Q$227))/Dati!$D$237)&gt;0,((IF(Dati!$D$237=3,(Dati!L144+Dati!M144+Dati!N144+Dati!O144+Dati!Y144+Dati!Q144),(Dati!N144+Dati!O144+Dati!Y144+Dati!Q144))/Dati!$D$237)/(IF(Dati!$D$237=3,(Dati!$L$227+Dati!$M$227+Dati!$N$227+Dati!$O$227+Dati!$Y$227+Dati!$Q$227),(Dati!$N$227+Dati!$O$227+Dati!$Y$227+Dati!$Q$227))/Dati!$D$237)),0)</f>
        <v>0</v>
      </c>
      <c r="L31" s="82">
        <f>IF((IF(Dati!$D$237=3,(Dati!$M$227+Dati!$O$227+Dati!$Q$227),(Dati!$O$227+Dati!$Q$227)/Dati!$D$237))&gt;0,((IF(Dati!$D$237=3,(Dati!M144+Dati!O144+Dati!Q144),(Dati!O144+Dati!Q144)/Dati!$D$237)/(IF(Dati!$D$237=3,(Dati!$M$227+Dati!$O$227+Dati!$Q$227),(Dati!$O$227+Dati!$Q$227)/Dati!$D$237)))),0)</f>
        <v>0</v>
      </c>
      <c r="M31" s="82">
        <f>IF((IF(Dati!$D$237=3,(Dati!L144+Dati!N144+Dati!Y144+Dati!U144+Dati!V144+Dati!W144),( Dati!N144+Dati!Y144+Dati!V144+Dati!W144)/Dati!$D$237))&gt;0,((IF(Dati!$D$237=3,(Dati!R144+Dati!S144+Dati!AC144),(Dati!S144+Dati!AC144)/Dati!$D$237)/(IF(Dati!$D$237=3,(Dati!L144+Dati!N144+Dati!Y144+Dati!U144+Dati!V144+Dati!W144),( Dati!N144+Dati!Y144+Dati!V144+Dati!W144)/Dati!$D$237)))),0)</f>
        <v>0</v>
      </c>
    </row>
    <row r="32" spans="1:13" ht="15.75" customHeight="1">
      <c r="A32" s="190" t="s">
        <v>569</v>
      </c>
      <c r="B32" s="75" t="s">
        <v>561</v>
      </c>
      <c r="C32" s="76" t="s">
        <v>277</v>
      </c>
      <c r="D32" s="53">
        <f>IF(Dati!$D$227&gt;0,(Dati!D145/Dati!$D$227),0)</f>
        <v>0</v>
      </c>
      <c r="E32" s="53">
        <f>IF(Dati!$E$227&gt;0,(Dati!E145/Dati!$E$227),0)</f>
        <v>0</v>
      </c>
      <c r="F32" s="53">
        <f>IF((Dati!D145-Dati!E145+Dati!K145)&gt;0,((Dati!J145)/(Dati!D145-Dati!E145+Dati!K145)),0)</f>
        <v>0</v>
      </c>
      <c r="G32" s="53">
        <f>IF(Dati!$F$227&gt;0,(Dati!F145/Dati!$F$227),0)</f>
        <v>0</v>
      </c>
      <c r="H32" s="53">
        <f>IF(Dati!$G$227&gt;0,(Dati!G145/Dati!$G$227),0)</f>
        <v>0</v>
      </c>
      <c r="I32" s="53">
        <f>IF(Dati!$H$227&gt;0,(Dati!H145/Dati!$H$227),0)</f>
        <v>0</v>
      </c>
      <c r="J32" s="53">
        <f>IF(Dati!$I$227&gt;0,(Dati!I145/Dati!$I$227),0)</f>
        <v>0</v>
      </c>
      <c r="K32" s="53">
        <f>IF((IF(Dati!$D$237=3,(Dati!$L$227+Dati!$M$227+Dati!$N$227+Dati!$O$227+Dati!$Y$227+Dati!$Q$227),(Dati!$N$227+Dati!$O$227+Dati!$Y$227+Dati!$Q$227))/Dati!$D$237)&gt;0,((IF(Dati!$D$237=3,(Dati!L145+Dati!M145+Dati!N145+Dati!O145+Dati!Y145+Dati!Q145),(Dati!N145+Dati!O145+Dati!Y145+Dati!Q145))/Dati!$D$237)/(IF(Dati!$D$237=3,(Dati!$L$227+Dati!$M$227+Dati!$N$227+Dati!$O$227+Dati!$Y$227+Dati!$Q$227),(Dati!$N$227+Dati!$O$227+Dati!$Y$227+Dati!$Q$227))/Dati!$D$237)),0)</f>
        <v>0</v>
      </c>
      <c r="L32" s="82">
        <f>IF((IF(Dati!$D$237=3,(Dati!$M$227+Dati!$O$227+Dati!$Q$227),(Dati!$O$227+Dati!$Q$227)/Dati!$D$237))&gt;0,((IF(Dati!$D$237=3,(Dati!M145+Dati!O145+Dati!Q145),(Dati!O145+Dati!Q145)/Dati!$D$237)/(IF(Dati!$D$237=3,(Dati!$M$227+Dati!$O$227+Dati!$Q$227),(Dati!$O$227+Dati!$Q$227)/Dati!$D$237)))),0)</f>
        <v>0</v>
      </c>
      <c r="M32" s="82">
        <f>IF((IF(Dati!$D$237=3,(Dati!L145+Dati!N145+Dati!Y145+Dati!U145+Dati!V145+Dati!W145),( Dati!N145+Dati!Y145+Dati!V145+Dati!W145)/Dati!$D$237))&gt;0,((IF(Dati!$D$237=3,(Dati!R145+Dati!S145+Dati!AC145),(Dati!S145+Dati!AC145)/Dati!$D$237)/(IF(Dati!$D$237=3,(Dati!L145+Dati!N145+Dati!Y145+Dati!U145+Dati!V145+Dati!W145),( Dati!N145+Dati!Y145+Dati!V145+Dati!W145)/Dati!$D$237)))),0)</f>
        <v>0</v>
      </c>
    </row>
    <row r="33" spans="1:13" ht="15" customHeight="1">
      <c r="A33" s="190" t="s">
        <v>569</v>
      </c>
      <c r="B33" s="75" t="s">
        <v>572</v>
      </c>
      <c r="C33" s="76" t="s">
        <v>279</v>
      </c>
      <c r="D33" s="53">
        <f>IF(Dati!$D$227&gt;0,(Dati!D146/Dati!$D$227),0)</f>
        <v>3.5701365695522028E-2</v>
      </c>
      <c r="E33" s="53">
        <f>IF(Dati!$E$227&gt;0,(Dati!E146/Dati!$E$227),0)</f>
        <v>0</v>
      </c>
      <c r="F33" s="53">
        <f>IF((Dati!D146-Dati!E146+Dati!K146)&gt;0,((Dati!J146)/(Dati!D146-Dati!E146+Dati!K146)),0)</f>
        <v>1</v>
      </c>
      <c r="G33" s="53">
        <f>IF(Dati!$F$227&gt;0,(Dati!F146/Dati!$F$227),0)</f>
        <v>6.0133261520939035E-2</v>
      </c>
      <c r="H33" s="53">
        <f>IF(Dati!$G$227&gt;0,(Dati!G146/Dati!$G$227),0)</f>
        <v>0</v>
      </c>
      <c r="I33" s="53">
        <f>IF(Dati!$H$227&gt;0,(Dati!H146/Dati!$H$227),0)</f>
        <v>5.6391717962182439E-2</v>
      </c>
      <c r="J33" s="53">
        <f>IF(Dati!$I$227&gt;0,(Dati!I146/Dati!$I$227),0)</f>
        <v>0</v>
      </c>
      <c r="K33" s="53">
        <f>IF((IF(Dati!$D$237=3,(Dati!$L$227+Dati!$M$227+Dati!$N$227+Dati!$O$227+Dati!$Y$227+Dati!$Q$227),(Dati!$N$227+Dati!$O$227+Dati!$Y$227+Dati!$Q$227))/Dati!$D$237)&gt;0,((IF(Dati!$D$237=3,(Dati!L146+Dati!M146+Dati!N146+Dati!O146+Dati!Y146+Dati!Q146),(Dati!N146+Dati!O146+Dati!Y146+Dati!Q146))/Dati!$D$237)/(IF(Dati!$D$237=3,(Dati!$L$227+Dati!$M$227+Dati!$N$227+Dati!$O$227+Dati!$Y$227+Dati!$Q$227),(Dati!$N$227+Dati!$O$227+Dati!$Y$227+Dati!$Q$227))/Dati!$D$237)),0)</f>
        <v>5.6947420592309062E-2</v>
      </c>
      <c r="L33" s="82">
        <f>IF((IF(Dati!$D$237=3,(Dati!$M$227+Dati!$O$227+Dati!$Q$227),(Dati!$O$227+Dati!$Q$227)/Dati!$D$237))&gt;0,((IF(Dati!$D$237=3,(Dati!M146+Dati!O146+Dati!Q146),(Dati!O146+Dati!Q146)/Dati!$D$237)/(IF(Dati!$D$237=3,(Dati!$M$227+Dati!$O$227+Dati!$Q$227),(Dati!$O$227+Dati!$Q$227)/Dati!$D$237)))),0)</f>
        <v>0</v>
      </c>
      <c r="M33" s="82">
        <f>IF((IF(Dati!$D$237=3,(Dati!L146+Dati!N146+Dati!Y146+Dati!U146+Dati!V146+Dati!W146),( Dati!N146+Dati!Y146+Dati!V146+Dati!W146)/Dati!$D$237))&gt;0,((IF(Dati!$D$237=3,(Dati!R146+Dati!S146+Dati!AC146),(Dati!S146+Dati!AC146)/Dati!$D$237)/(IF(Dati!$D$237=3,(Dati!L146+Dati!N146+Dati!Y146+Dati!U146+Dati!V146+Dati!W146),( Dati!N146+Dati!Y146+Dati!V146+Dati!W146)/Dati!$D$237)))),0)</f>
        <v>0.84521989750570636</v>
      </c>
    </row>
    <row r="34" spans="1:13" ht="38.65" customHeight="1">
      <c r="A34" s="190" t="s">
        <v>569</v>
      </c>
      <c r="B34" s="178" t="s">
        <v>753</v>
      </c>
      <c r="C34" s="179"/>
      <c r="D34" s="53">
        <f>IF(Dati!$D$227&gt;0,(Dati!D147/Dati!$D$227),0)</f>
        <v>0.38498757507061016</v>
      </c>
      <c r="E34" s="53">
        <f>IF(Dati!$E$227&gt;0,(Dati!E147/Dati!$E$227),0)</f>
        <v>0</v>
      </c>
      <c r="F34" s="53">
        <f>IF((Dati!D147-Dati!E147+Dati!K147)&gt;0,((Dati!J147)/(Dati!D147-Dati!E147+Dati!K147)),0)</f>
        <v>1</v>
      </c>
      <c r="G34" s="53">
        <f>IF(Dati!$F$227&gt;0,(Dati!F147/Dati!$F$227),0)</f>
        <v>0.12170799532227269</v>
      </c>
      <c r="H34" s="53">
        <f>IF(Dati!$G$227&gt;0,(Dati!G147/Dati!$G$227),0)</f>
        <v>0</v>
      </c>
      <c r="I34" s="53">
        <f>IF(Dati!$H$227&gt;0,(Dati!H147/Dati!$H$227),0)</f>
        <v>6.5056790848051244E-2</v>
      </c>
      <c r="J34" s="53">
        <f>IF(Dati!$I$227&gt;0,(Dati!I147/Dati!$I$227),0)</f>
        <v>0</v>
      </c>
      <c r="K34" s="53">
        <f>IF((IF(Dati!$D$237=3,(Dati!$L$227+Dati!$M$227+Dati!$N$227+Dati!$O$227+Dati!$Y$227+Dati!$Q$227),(Dati!$N$227+Dati!$O$227+Dati!$Y$227+Dati!$Q$227))/Dati!$D$237)&gt;0,((IF(Dati!$D$237=3,(Dati!L147+Dati!M147+Dati!N147+Dati!O147+Dati!Y147+Dati!Q147),(Dati!N147+Dati!O147+Dati!Y147+Dati!Q147))/Dati!$D$237)/(IF(Dati!$D$237=3,(Dati!$L$227+Dati!$M$227+Dati!$N$227+Dati!$O$227+Dati!$Y$227+Dati!$Q$227),(Dati!$N$227+Dati!$O$227+Dati!$Y$227+Dati!$Q$227))/Dati!$D$237)),0)</f>
        <v>7.0988628055551214E-2</v>
      </c>
      <c r="L34" s="82">
        <f>IF((IF(Dati!$D$237=3,(Dati!$M$227+Dati!$O$227+Dati!$Q$227),(Dati!$O$227+Dati!$Q$227)/Dati!$D$237))&gt;0,((IF(Dati!$D$237=3,(Dati!M147+Dati!O147+Dati!Q147),(Dati!O147+Dati!Q147)/Dati!$D$237)/(IF(Dati!$D$237=3,(Dati!$M$227+Dati!$O$227+Dati!$Q$227),(Dati!$O$227+Dati!$Q$227)/Dati!$D$237)))),0)</f>
        <v>0</v>
      </c>
      <c r="M34" s="82">
        <f>IF((IF(Dati!$D$237=3,(Dati!L147+Dati!N147+Dati!Y147+Dati!U147+Dati!V147+Dati!W147),( Dati!N147+Dati!Y147+Dati!V147+Dati!W147)/Dati!$D$237))&gt;0,((IF(Dati!$D$237=3,(Dati!R147+Dati!S147+Dati!AC147),(Dati!S147+Dati!AC147)/Dati!$D$237)/(IF(Dati!$D$237=3,(Dati!L147+Dati!N147+Dati!Y147+Dati!U147+Dati!V147+Dati!W147),( Dati!N147+Dati!Y147+Dati!V147+Dati!W147)/Dati!$D$237)))),0)</f>
        <v>0.84673959057353398</v>
      </c>
    </row>
    <row r="35" spans="1:13" ht="30" customHeight="1">
      <c r="A35" s="189" t="s">
        <v>754</v>
      </c>
      <c r="B35" s="78" t="s">
        <v>574</v>
      </c>
      <c r="C35" s="59" t="s">
        <v>283</v>
      </c>
      <c r="D35" s="53">
        <f>IF(Dati!$D$227&gt;0,(Dati!D148/Dati!$D$227),0)</f>
        <v>0</v>
      </c>
      <c r="E35" s="53">
        <f>IF(Dati!$E$227&gt;0,(Dati!E148/Dati!$E$227),0)</f>
        <v>0</v>
      </c>
      <c r="F35" s="53">
        <f>IF((Dati!D148-Dati!E148+Dati!K148)&gt;0,((Dati!J148)/(Dati!D148-Dati!E148+Dati!K148)),0)</f>
        <v>0</v>
      </c>
      <c r="G35" s="53">
        <f>IF(Dati!$F$227&gt;0,(Dati!F148/Dati!$F$227),0)</f>
        <v>0</v>
      </c>
      <c r="H35" s="53">
        <f>IF(Dati!$G$227&gt;0,(Dati!G148/Dati!$G$227),0)</f>
        <v>0</v>
      </c>
      <c r="I35" s="53">
        <f>IF(Dati!$H$227&gt;0,(Dati!H148/Dati!$H$227),0)</f>
        <v>0</v>
      </c>
      <c r="J35" s="53">
        <f>IF(Dati!$I$227&gt;0,(Dati!I148/Dati!$I$227),0)</f>
        <v>0</v>
      </c>
      <c r="K35" s="53">
        <f>IF((IF(Dati!$D$237=3,(Dati!$L$227+Dati!$M$227+Dati!$N$227+Dati!$O$227+Dati!$Y$227+Dati!$Q$227),(Dati!$N$227+Dati!$O$227+Dati!$Y$227+Dati!$Q$227))/Dati!$D$237)&gt;0,((IF(Dati!$D$237=3,(Dati!L148+Dati!M148+Dati!N148+Dati!O148+Dati!Y148+Dati!Q148),(Dati!N148+Dati!O148+Dati!Y148+Dati!Q148))/Dati!$D$237)/(IF(Dati!$D$237=3,(Dati!$L$227+Dati!$M$227+Dati!$N$227+Dati!$O$227+Dati!$Y$227+Dati!$Q$227),(Dati!$N$227+Dati!$O$227+Dati!$Y$227+Dati!$Q$227))/Dati!$D$237)),0)</f>
        <v>0</v>
      </c>
      <c r="L35" s="82">
        <f>IF((IF(Dati!$D$237=3,(Dati!$M$227+Dati!$O$227+Dati!$Q$227),(Dati!$O$227+Dati!$Q$227)/Dati!$D$237))&gt;0,((IF(Dati!$D$237=3,(Dati!M148+Dati!O148+Dati!Q148),(Dati!O148+Dati!Q148)/Dati!$D$237)/(IF(Dati!$D$237=3,(Dati!$M$227+Dati!$O$227+Dati!$Q$227),(Dati!$O$227+Dati!$Q$227)/Dati!$D$237)))),0)</f>
        <v>0</v>
      </c>
      <c r="M35" s="82">
        <f>IF((IF(Dati!$D$237=3,(Dati!L148+Dati!N148+Dati!Y148+Dati!U148+Dati!V148+Dati!W148),( Dati!N148+Dati!Y148+Dati!V148+Dati!W148)/Dati!$D$237))&gt;0,((IF(Dati!$D$237=3,(Dati!R148+Dati!S148+Dati!AC148),(Dati!S148+Dati!AC148)/Dati!$D$237)/(IF(Dati!$D$237=3,(Dati!L148+Dati!N148+Dati!Y148+Dati!U148+Dati!V148+Dati!W148),( Dati!N148+Dati!Y148+Dati!V148+Dati!W148)/Dati!$D$237)))),0)</f>
        <v>0</v>
      </c>
    </row>
    <row r="36" spans="1:13" ht="31.5" customHeight="1">
      <c r="A36" s="190" t="s">
        <v>573</v>
      </c>
      <c r="B36" s="78" t="s">
        <v>568</v>
      </c>
      <c r="C36" s="59" t="s">
        <v>731</v>
      </c>
      <c r="D36" s="53">
        <f>IF(Dati!$D$227&gt;0,(Dati!D149/Dati!$D$227),0)</f>
        <v>1.1653824856560946E-2</v>
      </c>
      <c r="E36" s="53">
        <f>IF(Dati!$E$227&gt;0,(Dati!E149/Dati!$E$227),0)</f>
        <v>0</v>
      </c>
      <c r="F36" s="53">
        <f>IF((Dati!D149-Dati!E149+Dati!K149)&gt;0,((Dati!J149)/(Dati!D149-Dati!E149+Dati!K149)),0)</f>
        <v>1</v>
      </c>
      <c r="G36" s="53">
        <f>IF(Dati!$F$227&gt;0,(Dati!F149/Dati!$F$227),0)</f>
        <v>1.962901094023687E-2</v>
      </c>
      <c r="H36" s="53">
        <f>IF(Dati!$G$227&gt;0,(Dati!G149/Dati!$G$227),0)</f>
        <v>0</v>
      </c>
      <c r="I36" s="53">
        <f>IF(Dati!$H$227&gt;0,(Dati!H149/Dati!$H$227),0)</f>
        <v>1.8407676896637182E-2</v>
      </c>
      <c r="J36" s="53">
        <f>IF(Dati!$I$227&gt;0,(Dati!I149/Dati!$I$227),0)</f>
        <v>0</v>
      </c>
      <c r="K36" s="53">
        <f>IF((IF(Dati!$D$237=3,(Dati!$L$227+Dati!$M$227+Dati!$N$227+Dati!$O$227+Dati!$Y$227+Dati!$Q$227),(Dati!$N$227+Dati!$O$227+Dati!$Y$227+Dati!$Q$227))/Dati!$D$237)&gt;0,((IF(Dati!$D$237=3,(Dati!L149+Dati!M149+Dati!N149+Dati!O149+Dati!Y149+Dati!Q149),(Dati!N149+Dati!O149+Dati!Y149+Dati!Q149))/Dati!$D$237)/(IF(Dati!$D$237=3,(Dati!$L$227+Dati!$M$227+Dati!$N$227+Dati!$O$227+Dati!$Y$227+Dati!$Q$227),(Dati!$N$227+Dati!$O$227+Dati!$Y$227+Dati!$Q$227))/Dati!$D$237)),0)</f>
        <v>2.1423364623116909E-2</v>
      </c>
      <c r="L36" s="82">
        <f>IF((IF(Dati!$D$237=3,(Dati!$M$227+Dati!$O$227+Dati!$Q$227),(Dati!$O$227+Dati!$Q$227)/Dati!$D$237))&gt;0,((IF(Dati!$D$237=3,(Dati!M149+Dati!O149+Dati!Q149),(Dati!O149+Dati!Q149)/Dati!$D$237)/(IF(Dati!$D$237=3,(Dati!$M$227+Dati!$O$227+Dati!$Q$227),(Dati!$O$227+Dati!$Q$227)/Dati!$D$237)))),0)</f>
        <v>0</v>
      </c>
      <c r="M36" s="82">
        <f>IF((IF(Dati!$D$237=3,(Dati!L149+Dati!N149+Dati!Y149+Dati!U149+Dati!V149+Dati!W149),( Dati!N149+Dati!Y149+Dati!V149+Dati!W149)/Dati!$D$237))&gt;0,((IF(Dati!$D$237=3,(Dati!R149+Dati!S149+Dati!AC149),(Dati!S149+Dati!AC149)/Dati!$D$237)/(IF(Dati!$D$237=3,(Dati!L149+Dati!N149+Dati!Y149+Dati!U149+Dati!V149+Dati!W149),( Dati!N149+Dati!Y149+Dati!V149+Dati!W149)/Dati!$D$237)))),0)</f>
        <v>0.89982564951817923</v>
      </c>
    </row>
    <row r="37" spans="1:13" ht="55.5" customHeight="1">
      <c r="A37" s="190" t="s">
        <v>573</v>
      </c>
      <c r="B37" s="179" t="s">
        <v>755</v>
      </c>
      <c r="C37" s="179"/>
      <c r="D37" s="53">
        <f>IF(Dati!$D$227&gt;0,(Dati!D150/Dati!$D$227),0)</f>
        <v>1.1653824856560946E-2</v>
      </c>
      <c r="E37" s="53">
        <f>IF(Dati!$E$227&gt;0,(Dati!E150/Dati!$E$227),0)</f>
        <v>0</v>
      </c>
      <c r="F37" s="53">
        <f>IF((Dati!D150-Dati!E150+Dati!K150)&gt;0,((Dati!J150)/(Dati!D150-Dati!E150+Dati!K150)),0)</f>
        <v>1</v>
      </c>
      <c r="G37" s="53">
        <f>IF(Dati!$F$227&gt;0,(Dati!F150/Dati!$F$227),0)</f>
        <v>1.962901094023687E-2</v>
      </c>
      <c r="H37" s="53">
        <f>IF(Dati!$G$227&gt;0,(Dati!G150/Dati!$G$227),0)</f>
        <v>0</v>
      </c>
      <c r="I37" s="53">
        <f>IF(Dati!$H$227&gt;0,(Dati!H150/Dati!$H$227),0)</f>
        <v>1.8407676896637182E-2</v>
      </c>
      <c r="J37" s="53">
        <f>IF(Dati!$I$227&gt;0,(Dati!I150/Dati!$I$227),0)</f>
        <v>0</v>
      </c>
      <c r="K37" s="53">
        <f>IF((IF(Dati!$D$237=3,(Dati!$L$227+Dati!$M$227+Dati!$N$227+Dati!$O$227+Dati!$Y$227+Dati!$Q$227),(Dati!$N$227+Dati!$O$227+Dati!$Y$227+Dati!$Q$227))/Dati!$D$237)&gt;0,((IF(Dati!$D$237=3,(Dati!L150+Dati!M150+Dati!N150+Dati!O150+Dati!Y150+Dati!Q150),(Dati!N150+Dati!O150+Dati!Y150+Dati!Q150))/Dati!$D$237)/(IF(Dati!$D$237=3,(Dati!$L$227+Dati!$M$227+Dati!$N$227+Dati!$O$227+Dati!$Y$227+Dati!$Q$227),(Dati!$N$227+Dati!$O$227+Dati!$Y$227+Dati!$Q$227))/Dati!$D$237)),0)</f>
        <v>2.1423364623116909E-2</v>
      </c>
      <c r="L37" s="82">
        <f>IF((IF(Dati!$D$237=3,(Dati!$M$227+Dati!$O$227+Dati!$Q$227),(Dati!$O$227+Dati!$Q$227)/Dati!$D$237))&gt;0,((IF(Dati!$D$237=3,(Dati!M150+Dati!O150+Dati!Q150),(Dati!O150+Dati!Q150)/Dati!$D$237)/(IF(Dati!$D$237=3,(Dati!$M$227+Dati!$O$227+Dati!$Q$227),(Dati!$O$227+Dati!$Q$227)/Dati!$D$237)))),0)</f>
        <v>0</v>
      </c>
      <c r="M37" s="82">
        <f>IF((IF(Dati!$D$237=3,(Dati!L150+Dati!N150+Dati!Y150+Dati!U150+Dati!V150+Dati!W150),( Dati!N150+Dati!Y150+Dati!V150+Dati!W150)/Dati!$D$237))&gt;0,((IF(Dati!$D$237=3,(Dati!R150+Dati!S150+Dati!AC150),(Dati!S150+Dati!AC150)/Dati!$D$237)/(IF(Dati!$D$237=3,(Dati!L150+Dati!N150+Dati!Y150+Dati!U150+Dati!V150+Dati!W150),( Dati!N150+Dati!Y150+Dati!V150+Dati!W150)/Dati!$D$237)))),0)</f>
        <v>0.89982564951817923</v>
      </c>
    </row>
    <row r="38" spans="1:13" ht="13.7" customHeight="1">
      <c r="A38" s="189" t="s">
        <v>756</v>
      </c>
      <c r="B38" s="79" t="s">
        <v>556</v>
      </c>
      <c r="C38" s="76" t="s">
        <v>289</v>
      </c>
      <c r="D38" s="53">
        <f>IF(Dati!$D$227&gt;0,(Dati!D151/Dati!$D$227),0)</f>
        <v>2.3833899221363388E-2</v>
      </c>
      <c r="E38" s="53">
        <f>IF(Dati!$E$227&gt;0,(Dati!E151/Dati!$E$227),0)</f>
        <v>0</v>
      </c>
      <c r="F38" s="53">
        <f>IF((Dati!D151-Dati!E151+Dati!K151)&gt;0,((Dati!J151)/(Dati!D151-Dati!E151+Dati!K151)),0)</f>
        <v>1</v>
      </c>
      <c r="G38" s="53">
        <f>IF(Dati!$F$227&gt;0,(Dati!F151/Dati!$F$227),0)</f>
        <v>0.10189044063834288</v>
      </c>
      <c r="H38" s="53">
        <f>IF(Dati!$G$227&gt;0,(Dati!G151/Dati!$G$227),0)</f>
        <v>0</v>
      </c>
      <c r="I38" s="53">
        <f>IF(Dati!$H$227&gt;0,(Dati!H151/Dati!$H$227),0)</f>
        <v>0.11864987210224054</v>
      </c>
      <c r="J38" s="53">
        <f>IF(Dati!$I$227&gt;0,(Dati!I151/Dati!$I$227),0)</f>
        <v>0</v>
      </c>
      <c r="K38" s="53">
        <f>IF((IF(Dati!$D$237=3,(Dati!$L$227+Dati!$M$227+Dati!$N$227+Dati!$O$227+Dati!$Y$227+Dati!$Q$227),(Dati!$N$227+Dati!$O$227+Dati!$Y$227+Dati!$Q$227))/Dati!$D$237)&gt;0,((IF(Dati!$D$237=3,(Dati!L151+Dati!M151+Dati!N151+Dati!O151+Dati!Y151+Dati!Q151),(Dati!N151+Dati!O151+Dati!Y151+Dati!Q151))/Dati!$D$237)/(IF(Dati!$D$237=3,(Dati!$L$227+Dati!$M$227+Dati!$N$227+Dati!$O$227+Dati!$Y$227+Dati!$Q$227),(Dati!$N$227+Dati!$O$227+Dati!$Y$227+Dati!$Q$227))/Dati!$D$237)),0)</f>
        <v>1.4165168749975475E-2</v>
      </c>
      <c r="L38" s="82">
        <f>IF((IF(Dati!$D$237=3,(Dati!$M$227+Dati!$O$227+Dati!$Q$227),(Dati!$O$227+Dati!$Q$227)/Dati!$D$237))&gt;0,((IF(Dati!$D$237=3,(Dati!M151+Dati!O151+Dati!Q151),(Dati!O151+Dati!Q151)/Dati!$D$237)/(IF(Dati!$D$237=3,(Dati!$M$227+Dati!$O$227+Dati!$Q$227),(Dati!$O$227+Dati!$Q$227)/Dati!$D$237)))),0)</f>
        <v>4.4017358690468501E-2</v>
      </c>
      <c r="M38" s="82">
        <f>IF((IF(Dati!$D$237=3,(Dati!L151+Dati!N151+Dati!Y151+Dati!U151+Dati!V151+Dati!W151),( Dati!N151+Dati!Y151+Dati!V151+Dati!W151)/Dati!$D$237))&gt;0,((IF(Dati!$D$237=3,(Dati!R151+Dati!S151+Dati!AC151),(Dati!S151+Dati!AC151)/Dati!$D$237)/(IF(Dati!$D$237=3,(Dati!L151+Dati!N151+Dati!Y151+Dati!U151+Dati!V151+Dati!W151),( Dati!N151+Dati!Y151+Dati!V151+Dati!W151)/Dati!$D$237)))),0)</f>
        <v>0.92856266660857045</v>
      </c>
    </row>
    <row r="39" spans="1:13" ht="12.6" customHeight="1">
      <c r="A39" s="190" t="s">
        <v>575</v>
      </c>
      <c r="B39" s="79" t="s">
        <v>557</v>
      </c>
      <c r="C39" s="76" t="s">
        <v>291</v>
      </c>
      <c r="D39" s="53">
        <f>IF(Dati!$D$227&gt;0,(Dati!D152/Dati!$D$227),0)</f>
        <v>2.2934732558943767E-3</v>
      </c>
      <c r="E39" s="53">
        <f>IF(Dati!$E$227&gt;0,(Dati!E152/Dati!$E$227),0)</f>
        <v>0</v>
      </c>
      <c r="F39" s="53">
        <f>IF((Dati!D152-Dati!E152+Dati!K152)&gt;0,((Dati!J152)/(Dati!D152-Dati!E152+Dati!K152)),0)</f>
        <v>1</v>
      </c>
      <c r="G39" s="53">
        <f>IF(Dati!$F$227&gt;0,(Dati!F152/Dati!$F$227),0)</f>
        <v>3.8629902358405985E-3</v>
      </c>
      <c r="H39" s="53">
        <f>IF(Dati!$G$227&gt;0,(Dati!G152/Dati!$G$227),0)</f>
        <v>0</v>
      </c>
      <c r="I39" s="53">
        <f>IF(Dati!$H$227&gt;0,(Dati!H152/Dati!$H$227),0)</f>
        <v>3.6226316411314768E-3</v>
      </c>
      <c r="J39" s="53">
        <f>IF(Dati!$I$227&gt;0,(Dati!I152/Dati!$I$227),0)</f>
        <v>0</v>
      </c>
      <c r="K39" s="53">
        <f>IF((IF(Dati!$D$237=3,(Dati!$L$227+Dati!$M$227+Dati!$N$227+Dati!$O$227+Dati!$Y$227+Dati!$Q$227),(Dati!$N$227+Dati!$O$227+Dati!$Y$227+Dati!$Q$227))/Dati!$D$237)&gt;0,((IF(Dati!$D$237=3,(Dati!L152+Dati!M152+Dati!N152+Dati!O152+Dati!Y152+Dati!Q152),(Dati!N152+Dati!O152+Dati!Y152+Dati!Q152))/Dati!$D$237)/(IF(Dati!$D$237=3,(Dati!$L$227+Dati!$M$227+Dati!$N$227+Dati!$O$227+Dati!$Y$227+Dati!$Q$227),(Dati!$N$227+Dati!$O$227+Dati!$Y$227+Dati!$Q$227))/Dati!$D$237)),0)</f>
        <v>1.3793330675083797E-3</v>
      </c>
      <c r="L39" s="82">
        <f>IF((IF(Dati!$D$237=3,(Dati!$M$227+Dati!$O$227+Dati!$Q$227),(Dati!$O$227+Dati!$Q$227)/Dati!$D$237))&gt;0,((IF(Dati!$D$237=3,(Dati!M152+Dati!O152+Dati!Q152),(Dati!O152+Dati!Q152)/Dati!$D$237)/(IF(Dati!$D$237=3,(Dati!$M$227+Dati!$O$227+Dati!$Q$227),(Dati!$O$227+Dati!$Q$227)/Dati!$D$237)))),0)</f>
        <v>0</v>
      </c>
      <c r="M39" s="82">
        <f>IF((IF(Dati!$D$237=3,(Dati!L152+Dati!N152+Dati!Y152+Dati!U152+Dati!V152+Dati!W152),( Dati!N152+Dati!Y152+Dati!V152+Dati!W152)/Dati!$D$237))&gt;0,((IF(Dati!$D$237=3,(Dati!R152+Dati!S152+Dati!AC152),(Dati!S152+Dati!AC152)/Dati!$D$237)/(IF(Dati!$D$237=3,(Dati!L152+Dati!N152+Dati!Y152+Dati!U152+Dati!V152+Dati!W152),( Dati!N152+Dati!Y152+Dati!V152+Dati!W152)/Dati!$D$237)))),0)</f>
        <v>0.66666643124963365</v>
      </c>
    </row>
    <row r="40" spans="1:13" ht="43.9" customHeight="1">
      <c r="A40" s="190" t="s">
        <v>575</v>
      </c>
      <c r="B40" s="178" t="s">
        <v>757</v>
      </c>
      <c r="C40" s="179"/>
      <c r="D40" s="53">
        <f>IF(Dati!$D$227&gt;0,(Dati!D153/Dati!$D$227),0)</f>
        <v>2.6127372477257764E-2</v>
      </c>
      <c r="E40" s="53">
        <f>IF(Dati!$E$227&gt;0,(Dati!E153/Dati!$E$227),0)</f>
        <v>0</v>
      </c>
      <c r="F40" s="53">
        <f>IF((Dati!D153-Dati!E153+Dati!K153)&gt;0,((Dati!J153)/(Dati!D153-Dati!E153+Dati!K153)),0)</f>
        <v>1</v>
      </c>
      <c r="G40" s="53">
        <f>IF(Dati!$F$227&gt;0,(Dati!F153/Dati!$F$227),0)</f>
        <v>0.10575343087418348</v>
      </c>
      <c r="H40" s="53">
        <f>IF(Dati!$G$227&gt;0,(Dati!G153/Dati!$G$227),0)</f>
        <v>0</v>
      </c>
      <c r="I40" s="53">
        <f>IF(Dati!$H$227&gt;0,(Dati!H153/Dati!$H$227),0)</f>
        <v>0.12227250374337202</v>
      </c>
      <c r="J40" s="53">
        <f>IF(Dati!$I$227&gt;0,(Dati!I153/Dati!$I$227),0)</f>
        <v>0</v>
      </c>
      <c r="K40" s="53">
        <f>IF((IF(Dati!$D$237=3,(Dati!$L$227+Dati!$M$227+Dati!$N$227+Dati!$O$227+Dati!$Y$227+Dati!$Q$227),(Dati!$N$227+Dati!$O$227+Dati!$Y$227+Dati!$Q$227))/Dati!$D$237)&gt;0,((IF(Dati!$D$237=3,(Dati!L153+Dati!M153+Dati!N153+Dati!O153+Dati!Y153+Dati!Q153),(Dati!N153+Dati!O153+Dati!Y153+Dati!Q153))/Dati!$D$237)/(IF(Dati!$D$237=3,(Dati!$L$227+Dati!$M$227+Dati!$N$227+Dati!$O$227+Dati!$Y$227+Dati!$Q$227),(Dati!$N$227+Dati!$O$227+Dati!$Y$227+Dati!$Q$227))/Dati!$D$237)),0)</f>
        <v>1.5544501817483852E-2</v>
      </c>
      <c r="L40" s="82">
        <f>IF((IF(Dati!$D$237=3,(Dati!$M$227+Dati!$O$227+Dati!$Q$227),(Dati!$O$227+Dati!$Q$227)/Dati!$D$237))&gt;0,((IF(Dati!$D$237=3,(Dati!M153+Dati!O153+Dati!Q153),(Dati!O153+Dati!Q153)/Dati!$D$237)/(IF(Dati!$D$237=3,(Dati!$M$227+Dati!$O$227+Dati!$Q$227),(Dati!$O$227+Dati!$Q$227)/Dati!$D$237)))),0)</f>
        <v>4.4017358690468501E-2</v>
      </c>
      <c r="M40" s="82">
        <f>IF((IF(Dati!$D$237=3,(Dati!L153+Dati!N153+Dati!Y153+Dati!U153+Dati!V153+Dati!W153),( Dati!N153+Dati!Y153+Dati!V153+Dati!W153)/Dati!$D$237))&gt;0,((IF(Dati!$D$237=3,(Dati!R153+Dati!S153+Dati!AC153),(Dati!S153+Dati!AC153)/Dati!$D$237)/(IF(Dati!$D$237=3,(Dati!L153+Dati!N153+Dati!Y153+Dati!U153+Dati!V153+Dati!W153),( Dati!N153+Dati!Y153+Dati!V153+Dati!W153)/Dati!$D$237)))),0)</f>
        <v>0.89401516704242689</v>
      </c>
    </row>
    <row r="41" spans="1:13" ht="25.9" customHeight="1">
      <c r="A41" s="189" t="s">
        <v>758</v>
      </c>
      <c r="B41" s="78" t="s">
        <v>574</v>
      </c>
      <c r="C41" s="59" t="s">
        <v>295</v>
      </c>
      <c r="D41" s="53">
        <f>IF(Dati!$D$227&gt;0,(Dati!D154/Dati!$D$227),0)</f>
        <v>0</v>
      </c>
      <c r="E41" s="53">
        <f>IF(Dati!$E$227&gt;0,(Dati!E154/Dati!$E$227),0)</f>
        <v>0</v>
      </c>
      <c r="F41" s="53">
        <f>IF((Dati!D154-Dati!E154+Dati!K154)&gt;0,((Dati!J154)/(Dati!D154-Dati!E154+Dati!K154)),0)</f>
        <v>0</v>
      </c>
      <c r="G41" s="53">
        <f>IF(Dati!$F$227&gt;0,(Dati!F154/Dati!$F$227),0)</f>
        <v>0</v>
      </c>
      <c r="H41" s="53">
        <f>IF(Dati!$G$227&gt;0,(Dati!G154/Dati!$G$227),0)</f>
        <v>0</v>
      </c>
      <c r="I41" s="53">
        <f>IF(Dati!$H$227&gt;0,(Dati!H154/Dati!$H$227),0)</f>
        <v>0</v>
      </c>
      <c r="J41" s="53">
        <f>IF(Dati!$I$227&gt;0,(Dati!I154/Dati!$I$227),0)</f>
        <v>0</v>
      </c>
      <c r="K41" s="53">
        <f>IF((IF(Dati!$D$237=3,(Dati!$L$227+Dati!$M$227+Dati!$N$227+Dati!$O$227+Dati!$Y$227+Dati!$Q$227),(Dati!$N$227+Dati!$O$227+Dati!$Y$227+Dati!$Q$227))/Dati!$D$237)&gt;0,((IF(Dati!$D$237=3,(Dati!L154+Dati!M154+Dati!N154+Dati!O154+Dati!Y154+Dati!Q154),(Dati!N154+Dati!O154+Dati!Y154+Dati!Q154))/Dati!$D$237)/(IF(Dati!$D$237=3,(Dati!$L$227+Dati!$M$227+Dati!$N$227+Dati!$O$227+Dati!$Y$227+Dati!$Q$227),(Dati!$N$227+Dati!$O$227+Dati!$Y$227+Dati!$Q$227))/Dati!$D$237)),0)</f>
        <v>0</v>
      </c>
      <c r="L41" s="82">
        <f>IF((IF(Dati!$D$237=3,(Dati!$M$227+Dati!$O$227+Dati!$Q$227),(Dati!$O$227+Dati!$Q$227)/Dati!$D$237))&gt;0,((IF(Dati!$D$237=3,(Dati!M154+Dati!O154+Dati!Q154),(Dati!O154+Dati!Q154)/Dati!$D$237)/(IF(Dati!$D$237=3,(Dati!$M$227+Dati!$O$227+Dati!$Q$227),(Dati!$O$227+Dati!$Q$227)/Dati!$D$237)))),0)</f>
        <v>0</v>
      </c>
      <c r="M41" s="82">
        <f>IF((IF(Dati!$D$237=3,(Dati!L154+Dati!N154+Dati!Y154+Dati!U154+Dati!V154+Dati!W154),( Dati!N154+Dati!Y154+Dati!V154+Dati!W154)/Dati!$D$237))&gt;0,((IF(Dati!$D$237=3,(Dati!R154+Dati!S154+Dati!AC154),(Dati!S154+Dati!AC154)/Dati!$D$237)/(IF(Dati!$D$237=3,(Dati!L154+Dati!N154+Dati!Y154+Dati!U154+Dati!V154+Dati!W154),( Dati!N154+Dati!Y154+Dati!V154+Dati!W154)/Dati!$D$237)))),0)</f>
        <v>0</v>
      </c>
    </row>
    <row r="42" spans="1:13" ht="29.65" customHeight="1">
      <c r="A42" s="190" t="s">
        <v>576</v>
      </c>
      <c r="B42" s="178" t="s">
        <v>759</v>
      </c>
      <c r="C42" s="179"/>
      <c r="D42" s="53">
        <f>IF(Dati!$D$227&gt;0,(Dati!D155/Dati!$D$227),0)</f>
        <v>0</v>
      </c>
      <c r="E42" s="53">
        <f>IF(Dati!$E$227&gt;0,(Dati!E155/Dati!$E$227),0)</f>
        <v>0</v>
      </c>
      <c r="F42" s="53">
        <f>IF((Dati!D155-Dati!E155+Dati!K155)&gt;0,((Dati!J155)/(Dati!D155-Dati!E155+Dati!K155)),0)</f>
        <v>0</v>
      </c>
      <c r="G42" s="53">
        <f>IF(Dati!$F$227&gt;0,(Dati!F155/Dati!$F$227),0)</f>
        <v>0</v>
      </c>
      <c r="H42" s="53">
        <f>IF(Dati!$G$227&gt;0,(Dati!G155/Dati!$G$227),0)</f>
        <v>0</v>
      </c>
      <c r="I42" s="53">
        <f>IF(Dati!$H$227&gt;0,(Dati!H155/Dati!$H$227),0)</f>
        <v>0</v>
      </c>
      <c r="J42" s="53">
        <f>IF(Dati!$I$227&gt;0,(Dati!I155/Dati!$I$227),0)</f>
        <v>0</v>
      </c>
      <c r="K42" s="53">
        <f>IF((IF(Dati!$D$237=3,(Dati!$L$227+Dati!$M$227+Dati!$N$227+Dati!$O$227+Dati!$Y$227+Dati!$Q$227),(Dati!$N$227+Dati!$O$227+Dati!$Y$227+Dati!$Q$227))/Dati!$D$237)&gt;0,((IF(Dati!$D$237=3,(Dati!L155+Dati!M155+Dati!N155+Dati!O155+Dati!Y155+Dati!Q155),(Dati!N155+Dati!O155+Dati!Y155+Dati!Q155))/Dati!$D$237)/(IF(Dati!$D$237=3,(Dati!$L$227+Dati!$M$227+Dati!$N$227+Dati!$O$227+Dati!$Y$227+Dati!$Q$227),(Dati!$N$227+Dati!$O$227+Dati!$Y$227+Dati!$Q$227))/Dati!$D$237)),0)</f>
        <v>0</v>
      </c>
      <c r="L42" s="82">
        <f>IF((IF(Dati!$D$237=3,(Dati!$M$227+Dati!$O$227+Dati!$Q$227),(Dati!$O$227+Dati!$Q$227)/Dati!$D$237))&gt;0,((IF(Dati!$D$237=3,(Dati!M155+Dati!O155+Dati!Q155),(Dati!O155+Dati!Q155)/Dati!$D$237)/(IF(Dati!$D$237=3,(Dati!$M$227+Dati!$O$227+Dati!$Q$227),(Dati!$O$227+Dati!$Q$227)/Dati!$D$237)))),0)</f>
        <v>0</v>
      </c>
      <c r="M42" s="82">
        <f>IF((IF(Dati!$D$237=3,(Dati!L155+Dati!N155+Dati!Y155+Dati!U155+Dati!V155+Dati!W155),( Dati!N155+Dati!Y155+Dati!V155+Dati!W155)/Dati!$D$237))&gt;0,((IF(Dati!$D$237=3,(Dati!R155+Dati!S155+Dati!AC155),(Dati!S155+Dati!AC155)/Dati!$D$237)/(IF(Dati!$D$237=3,(Dati!L155+Dati!N155+Dati!Y155+Dati!U155+Dati!V155+Dati!W155),( Dati!N155+Dati!Y155+Dati!V155+Dati!W155)/Dati!$D$237)))),0)</f>
        <v>0</v>
      </c>
    </row>
    <row r="43" spans="1:13" ht="25.9" customHeight="1">
      <c r="A43" s="189" t="s">
        <v>760</v>
      </c>
      <c r="B43" s="78" t="s">
        <v>574</v>
      </c>
      <c r="C43" s="59" t="s">
        <v>299</v>
      </c>
      <c r="D43" s="53">
        <f>IF(Dati!$D$227&gt;0,(Dati!D156/Dati!$D$227),0)</f>
        <v>2.9727743379228499E-3</v>
      </c>
      <c r="E43" s="53">
        <f>IF(Dati!$E$227&gt;0,(Dati!E156/Dati!$E$227),0)</f>
        <v>0</v>
      </c>
      <c r="F43" s="53">
        <f>IF((Dati!D156-Dati!E156+Dati!K156)&gt;0,((Dati!J156)/(Dati!D156-Dati!E156+Dati!K156)),0)</f>
        <v>1</v>
      </c>
      <c r="G43" s="53">
        <f>IF(Dati!$F$227&gt;0,(Dati!F156/Dati!$F$227),0)</f>
        <v>5.0071646622603322E-3</v>
      </c>
      <c r="H43" s="53">
        <f>IF(Dati!$G$227&gt;0,(Dati!G156/Dati!$G$227),0)</f>
        <v>0</v>
      </c>
      <c r="I43" s="53">
        <f>IF(Dati!$H$227&gt;0,(Dati!H156/Dati!$H$227),0)</f>
        <v>4.2336316880989639E-3</v>
      </c>
      <c r="J43" s="53">
        <f>IF(Dati!$I$227&gt;0,(Dati!I156/Dati!$I$227),0)</f>
        <v>0</v>
      </c>
      <c r="K43" s="53">
        <f>IF((IF(Dati!$D$237=3,(Dati!$L$227+Dati!$M$227+Dati!$N$227+Dati!$O$227+Dati!$Y$227+Dati!$Q$227),(Dati!$N$227+Dati!$O$227+Dati!$Y$227+Dati!$Q$227))/Dati!$D$237)&gt;0,((IF(Dati!$D$237=3,(Dati!L156+Dati!M156+Dati!N156+Dati!O156+Dati!Y156+Dati!Q156),(Dati!N156+Dati!O156+Dati!Y156+Dati!Q156))/Dati!$D$237)/(IF(Dati!$D$237=3,(Dati!$L$227+Dati!$M$227+Dati!$N$227+Dati!$O$227+Dati!$Y$227+Dati!$Q$227),(Dati!$N$227+Dati!$O$227+Dati!$Y$227+Dati!$Q$227))/Dati!$D$237)),0)</f>
        <v>1.4714495033581887E-2</v>
      </c>
      <c r="L43" s="82">
        <f>IF((IF(Dati!$D$237=3,(Dati!$M$227+Dati!$O$227+Dati!$Q$227),(Dati!$O$227+Dati!$Q$227)/Dati!$D$237))&gt;0,((IF(Dati!$D$237=3,(Dati!M156+Dati!O156+Dati!Q156),(Dati!O156+Dati!Q156)/Dati!$D$237)/(IF(Dati!$D$237=3,(Dati!$M$227+Dati!$O$227+Dati!$Q$227),(Dati!$O$227+Dati!$Q$227)/Dati!$D$237)))),0)</f>
        <v>0</v>
      </c>
      <c r="M43" s="82">
        <f>IF((IF(Dati!$D$237=3,(Dati!L156+Dati!N156+Dati!Y156+Dati!U156+Dati!V156+Dati!W156),( Dati!N156+Dati!Y156+Dati!V156+Dati!W156)/Dati!$D$237))&gt;0,((IF(Dati!$D$237=3,(Dati!R156+Dati!S156+Dati!AC156),(Dati!S156+Dati!AC156)/Dati!$D$237)/(IF(Dati!$D$237=3,(Dati!L156+Dati!N156+Dati!Y156+Dati!U156+Dati!V156+Dati!W156),( Dati!N156+Dati!Y156+Dati!V156+Dati!W156)/Dati!$D$237)))),0)</f>
        <v>0.69056551574105651</v>
      </c>
    </row>
    <row r="44" spans="1:13" ht="37.9" customHeight="1">
      <c r="A44" s="190" t="s">
        <v>577</v>
      </c>
      <c r="B44" s="78" t="s">
        <v>568</v>
      </c>
      <c r="C44" s="59" t="s">
        <v>761</v>
      </c>
      <c r="D44" s="53">
        <f>IF(Dati!$D$227&gt;0,(Dati!D157/Dati!$D$227),0)</f>
        <v>0</v>
      </c>
      <c r="E44" s="53">
        <f>IF(Dati!$E$227&gt;0,(Dati!E157/Dati!$E$227),0)</f>
        <v>0</v>
      </c>
      <c r="F44" s="53">
        <f>IF((Dati!D157-Dati!E157+Dati!K157)&gt;0,((Dati!J157)/(Dati!D157-Dati!E157+Dati!K157)),0)</f>
        <v>0</v>
      </c>
      <c r="G44" s="53">
        <f>IF(Dati!$F$227&gt;0,(Dati!F157/Dati!$F$227),0)</f>
        <v>0</v>
      </c>
      <c r="H44" s="53">
        <f>IF(Dati!$G$227&gt;0,(Dati!G157/Dati!$G$227),0)</f>
        <v>0</v>
      </c>
      <c r="I44" s="53">
        <f>IF(Dati!$H$227&gt;0,(Dati!H157/Dati!$H$227),0)</f>
        <v>0</v>
      </c>
      <c r="J44" s="53">
        <f>IF(Dati!$I$227&gt;0,(Dati!I157/Dati!$I$227),0)</f>
        <v>0</v>
      </c>
      <c r="K44" s="53">
        <f>IF((IF(Dati!$D$237=3,(Dati!$L$227+Dati!$M$227+Dati!$N$227+Dati!$O$227+Dati!$Y$227+Dati!$Q$227),(Dati!$N$227+Dati!$O$227+Dati!$Y$227+Dati!$Q$227))/Dati!$D$237)&gt;0,((IF(Dati!$D$237=3,(Dati!L157+Dati!M157+Dati!N157+Dati!O157+Dati!Y157+Dati!Q157),(Dati!N157+Dati!O157+Dati!Y157+Dati!Q157))/Dati!$D$237)/(IF(Dati!$D$237=3,(Dati!$L$227+Dati!$M$227+Dati!$N$227+Dati!$O$227+Dati!$Y$227+Dati!$Q$227),(Dati!$N$227+Dati!$O$227+Dati!$Y$227+Dati!$Q$227))/Dati!$D$237)),0)</f>
        <v>0</v>
      </c>
      <c r="L44" s="82">
        <f>IF((IF(Dati!$D$237=3,(Dati!$M$227+Dati!$O$227+Dati!$Q$227),(Dati!$O$227+Dati!$Q$227)/Dati!$D$237))&gt;0,((IF(Dati!$D$237=3,(Dati!M157+Dati!O157+Dati!Q157),(Dati!O157+Dati!Q157)/Dati!$D$237)/(IF(Dati!$D$237=3,(Dati!$M$227+Dati!$O$227+Dati!$Q$227),(Dati!$O$227+Dati!$Q$227)/Dati!$D$237)))),0)</f>
        <v>0</v>
      </c>
      <c r="M44" s="82">
        <f>IF((IF(Dati!$D$237=3,(Dati!L157+Dati!N157+Dati!Y157+Dati!U157+Dati!V157+Dati!W157),( Dati!N157+Dati!Y157+Dati!V157+Dati!W157)/Dati!$D$237))&gt;0,((IF(Dati!$D$237=3,(Dati!R157+Dati!S157+Dati!AC157),(Dati!S157+Dati!AC157)/Dati!$D$237)/(IF(Dati!$D$237=3,(Dati!L157+Dati!N157+Dati!Y157+Dati!U157+Dati!V157+Dati!W157),( Dati!N157+Dati!Y157+Dati!V157+Dati!W157)/Dati!$D$237)))),0)</f>
        <v>0</v>
      </c>
    </row>
    <row r="45" spans="1:13" ht="40.9" customHeight="1">
      <c r="A45" s="190" t="s">
        <v>577</v>
      </c>
      <c r="B45" s="178" t="s">
        <v>760</v>
      </c>
      <c r="C45" s="179"/>
      <c r="D45" s="53">
        <f>IF(Dati!$D$227&gt;0,(Dati!D158/Dati!$D$227),0)</f>
        <v>2.9727743379228499E-3</v>
      </c>
      <c r="E45" s="53">
        <f>IF(Dati!$E$227&gt;0,(Dati!E158/Dati!$E$227),0)</f>
        <v>0</v>
      </c>
      <c r="F45" s="53">
        <f>IF((Dati!D158-Dati!E158+Dati!K158)&gt;0,((Dati!J158)/(Dati!D158-Dati!E158+Dati!K158)),0)</f>
        <v>1</v>
      </c>
      <c r="G45" s="53">
        <f>IF(Dati!$F$227&gt;0,(Dati!F158/Dati!$F$227),0)</f>
        <v>5.0071646622603322E-3</v>
      </c>
      <c r="H45" s="53">
        <f>IF(Dati!$G$227&gt;0,(Dati!G158/Dati!$G$227),0)</f>
        <v>0</v>
      </c>
      <c r="I45" s="53">
        <f>IF(Dati!$H$227&gt;0,(Dati!H158/Dati!$H$227),0)</f>
        <v>4.2336316880989639E-3</v>
      </c>
      <c r="J45" s="53">
        <f>IF(Dati!$I$227&gt;0,(Dati!I158/Dati!$I$227),0)</f>
        <v>0</v>
      </c>
      <c r="K45" s="53">
        <f>IF((IF(Dati!$D$237=3,(Dati!$L$227+Dati!$M$227+Dati!$N$227+Dati!$O$227+Dati!$Y$227+Dati!$Q$227),(Dati!$N$227+Dati!$O$227+Dati!$Y$227+Dati!$Q$227))/Dati!$D$237)&gt;0,((IF(Dati!$D$237=3,(Dati!L158+Dati!M158+Dati!N158+Dati!O158+Dati!Y158+Dati!Q158),(Dati!N158+Dati!O158+Dati!Y158+Dati!Q158))/Dati!$D$237)/(IF(Dati!$D$237=3,(Dati!$L$227+Dati!$M$227+Dati!$N$227+Dati!$O$227+Dati!$Y$227+Dati!$Q$227),(Dati!$N$227+Dati!$O$227+Dati!$Y$227+Dati!$Q$227))/Dati!$D$237)),0)</f>
        <v>1.4714495033581887E-2</v>
      </c>
      <c r="L45" s="82">
        <f>IF((IF(Dati!$D$237=3,(Dati!$M$227+Dati!$O$227+Dati!$Q$227),(Dati!$O$227+Dati!$Q$227)/Dati!$D$237))&gt;0,((IF(Dati!$D$237=3,(Dati!M158+Dati!O158+Dati!Q158),(Dati!O158+Dati!Q158)/Dati!$D$237)/(IF(Dati!$D$237=3,(Dati!$M$227+Dati!$O$227+Dati!$Q$227),(Dati!$O$227+Dati!$Q$227)/Dati!$D$237)))),0)</f>
        <v>0</v>
      </c>
      <c r="M45" s="82">
        <f>IF((IF(Dati!$D$237=3,(Dati!L158+Dati!N158+Dati!Y158+Dati!U158+Dati!V158+Dati!W158),( Dati!N158+Dati!Y158+Dati!V158+Dati!W158)/Dati!$D$237))&gt;0,((IF(Dati!$D$237=3,(Dati!R158+Dati!S158+Dati!AC158),(Dati!S158+Dati!AC158)/Dati!$D$237)/(IF(Dati!$D$237=3,(Dati!L158+Dati!N158+Dati!Y158+Dati!U158+Dati!V158+Dati!W158),( Dati!N158+Dati!Y158+Dati!V158+Dati!W158)/Dati!$D$237)))),0)</f>
        <v>0.69056551574105651</v>
      </c>
    </row>
    <row r="46" spans="1:13" ht="13.35" customHeight="1">
      <c r="A46" s="189" t="s">
        <v>762</v>
      </c>
      <c r="B46" s="75" t="s">
        <v>556</v>
      </c>
      <c r="C46" s="76" t="s">
        <v>305</v>
      </c>
      <c r="D46" s="53">
        <f>IF(Dati!$D$227&gt;0,(Dati!D159/Dati!$D$227),0)</f>
        <v>4.7303257900127814E-3</v>
      </c>
      <c r="E46" s="53">
        <f>IF(Dati!$E$227&gt;0,(Dati!E159/Dati!$E$227),0)</f>
        <v>0</v>
      </c>
      <c r="F46" s="53">
        <f>IF((Dati!D159-Dati!E159+Dati!K159)&gt;0,((Dati!J159)/(Dati!D159-Dati!E159+Dati!K159)),0)</f>
        <v>1</v>
      </c>
      <c r="G46" s="53">
        <f>IF(Dati!$F$227&gt;0,(Dati!F159/Dati!$F$227),0)</f>
        <v>7.9674800184397227E-3</v>
      </c>
      <c r="H46" s="53">
        <f>IF(Dati!$G$227&gt;0,(Dati!G159/Dati!$G$227),0)</f>
        <v>0</v>
      </c>
      <c r="I46" s="53">
        <f>IF(Dati!$H$227&gt;0,(Dati!H159/Dati!$H$227),0)</f>
        <v>7.4717365182782585E-3</v>
      </c>
      <c r="J46" s="53">
        <f>IF(Dati!$I$227&gt;0,(Dati!I159/Dati!$I$227),0)</f>
        <v>0</v>
      </c>
      <c r="K46" s="53">
        <f>IF((IF(Dati!$D$237=3,(Dati!$L$227+Dati!$M$227+Dati!$N$227+Dati!$O$227+Dati!$Y$227+Dati!$Q$227),(Dati!$N$227+Dati!$O$227+Dati!$Y$227+Dati!$Q$227))/Dati!$D$237)&gt;0,((IF(Dati!$D$237=3,(Dati!L159+Dati!M159+Dati!N159+Dati!O159+Dati!Y159+Dati!Q159),(Dati!N159+Dati!O159+Dati!Y159+Dati!Q159))/Dati!$D$237)/(IF(Dati!$D$237=3,(Dati!$L$227+Dati!$M$227+Dati!$N$227+Dati!$O$227+Dati!$Y$227+Dati!$Q$227),(Dati!$N$227+Dati!$O$227+Dati!$Y$227+Dati!$Q$227))/Dati!$D$237)),0)</f>
        <v>0</v>
      </c>
      <c r="L46" s="82">
        <f>IF((IF(Dati!$D$237=3,(Dati!$M$227+Dati!$O$227+Dati!$Q$227),(Dati!$O$227+Dati!$Q$227)/Dati!$D$237))&gt;0,((IF(Dati!$D$237=3,(Dati!M159+Dati!O159+Dati!Q159),(Dati!O159+Dati!Q159)/Dati!$D$237)/(IF(Dati!$D$237=3,(Dati!$M$227+Dati!$O$227+Dati!$Q$227),(Dati!$O$227+Dati!$Q$227)/Dati!$D$237)))),0)</f>
        <v>0</v>
      </c>
      <c r="M46" s="82">
        <f>IF((IF(Dati!$D$237=3,(Dati!L159+Dati!N159+Dati!Y159+Dati!U159+Dati!V159+Dati!W159),( Dati!N159+Dati!Y159+Dati!V159+Dati!W159)/Dati!$D$237))&gt;0,((IF(Dati!$D$237=3,(Dati!R159+Dati!S159+Dati!AC159),(Dati!S159+Dati!AC159)/Dati!$D$237)/(IF(Dati!$D$237=3,(Dati!L159+Dati!N159+Dati!Y159+Dati!U159+Dati!V159+Dati!W159),( Dati!N159+Dati!Y159+Dati!V159+Dati!W159)/Dati!$D$237)))),0)</f>
        <v>0</v>
      </c>
    </row>
    <row r="47" spans="1:13" ht="25.35" customHeight="1">
      <c r="A47" s="190" t="s">
        <v>578</v>
      </c>
      <c r="B47" s="78" t="s">
        <v>568</v>
      </c>
      <c r="C47" s="59" t="s">
        <v>763</v>
      </c>
      <c r="D47" s="53">
        <f>IF(Dati!$D$227&gt;0,(Dati!D160/Dati!$D$227),0)</f>
        <v>8.0250980714687142E-3</v>
      </c>
      <c r="E47" s="53">
        <f>IF(Dati!$E$227&gt;0,(Dati!E160/Dati!$E$227),0)</f>
        <v>0</v>
      </c>
      <c r="F47" s="53">
        <f>IF((Dati!D160-Dati!E160+Dati!K160)&gt;0,((Dati!J160)/(Dati!D160-Dati!E160+Dati!K160)),0)</f>
        <v>1</v>
      </c>
      <c r="G47" s="53">
        <f>IF(Dati!$F$227&gt;0,(Dati!F160/Dati!$F$227),0)</f>
        <v>0</v>
      </c>
      <c r="H47" s="53">
        <f>IF(Dati!$G$227&gt;0,(Dati!G160/Dati!$G$227),0)</f>
        <v>0</v>
      </c>
      <c r="I47" s="53">
        <f>IF(Dati!$H$227&gt;0,(Dati!H160/Dati!$H$227),0)</f>
        <v>0</v>
      </c>
      <c r="J47" s="53">
        <f>IF(Dati!$I$227&gt;0,(Dati!I160/Dati!$I$227),0)</f>
        <v>0</v>
      </c>
      <c r="K47" s="53">
        <f>IF((IF(Dati!$D$237=3,(Dati!$L$227+Dati!$M$227+Dati!$N$227+Dati!$O$227+Dati!$Y$227+Dati!$Q$227),(Dati!$N$227+Dati!$O$227+Dati!$Y$227+Dati!$Q$227))/Dati!$D$237)&gt;0,((IF(Dati!$D$237=3,(Dati!L160+Dati!M160+Dati!N160+Dati!O160+Dati!Y160+Dati!Q160),(Dati!N160+Dati!O160+Dati!Y160+Dati!Q160))/Dati!$D$237)/(IF(Dati!$D$237=3,(Dati!$L$227+Dati!$M$227+Dati!$N$227+Dati!$O$227+Dati!$Y$227+Dati!$Q$227),(Dati!$N$227+Dati!$O$227+Dati!$Y$227+Dati!$Q$227))/Dati!$D$237)),0)</f>
        <v>4.3794389660039255E-2</v>
      </c>
      <c r="L47" s="82">
        <f>IF((IF(Dati!$D$237=3,(Dati!$M$227+Dati!$O$227+Dati!$Q$227),(Dati!$O$227+Dati!$Q$227)/Dati!$D$237))&gt;0,((IF(Dati!$D$237=3,(Dati!M160+Dati!O160+Dati!Q160),(Dati!O160+Dati!Q160)/Dati!$D$237)/(IF(Dati!$D$237=3,(Dati!$M$227+Dati!$O$227+Dati!$Q$227),(Dati!$O$227+Dati!$Q$227)/Dati!$D$237)))),0)</f>
        <v>8.905019350263231E-2</v>
      </c>
      <c r="M47" s="82">
        <f>IF((IF(Dati!$D$237=3,(Dati!L160+Dati!N160+Dati!Y160+Dati!U160+Dati!V160+Dati!W160),( Dati!N160+Dati!Y160+Dati!V160+Dati!W160)/Dati!$D$237))&gt;0,((IF(Dati!$D$237=3,(Dati!R160+Dati!S160+Dati!AC160),(Dati!S160+Dati!AC160)/Dati!$D$237)/(IF(Dati!$D$237=3,(Dati!L160+Dati!N160+Dati!Y160+Dati!U160+Dati!V160+Dati!W160),( Dati!N160+Dati!Y160+Dati!V160+Dati!W160)/Dati!$D$237)))),0)</f>
        <v>0.79087465053619899</v>
      </c>
    </row>
    <row r="48" spans="1:13" ht="12.6" customHeight="1">
      <c r="A48" s="190" t="s">
        <v>578</v>
      </c>
      <c r="B48" s="75" t="s">
        <v>579</v>
      </c>
      <c r="C48" s="76" t="s">
        <v>309</v>
      </c>
      <c r="D48" s="53">
        <f>IF(Dati!$D$227&gt;0,(Dati!D161/Dati!$D$227),0)</f>
        <v>4.2336870479926542E-2</v>
      </c>
      <c r="E48" s="53">
        <f>IF(Dati!$E$227&gt;0,(Dati!E161/Dati!$E$227),0)</f>
        <v>0</v>
      </c>
      <c r="F48" s="53">
        <f>IF((Dati!D161-Dati!E161+Dati!K161)&gt;0,((Dati!J161)/(Dati!D161-Dati!E161+Dati!K161)),0)</f>
        <v>0.99999999999999978</v>
      </c>
      <c r="G48" s="53">
        <f>IF(Dati!$F$227&gt;0,(Dati!F161/Dati!$F$227),0)</f>
        <v>7.016314333350826E-2</v>
      </c>
      <c r="H48" s="53">
        <f>IF(Dati!$G$227&gt;0,(Dati!G161/Dati!$G$227),0)</f>
        <v>0</v>
      </c>
      <c r="I48" s="53">
        <f>IF(Dati!$H$227&gt;0,(Dati!H161/Dati!$H$227),0)</f>
        <v>6.5797531850582264E-2</v>
      </c>
      <c r="J48" s="53">
        <f>IF(Dati!$I$227&gt;0,(Dati!I161/Dati!$I$227),0)</f>
        <v>0</v>
      </c>
      <c r="K48" s="53">
        <f>IF((IF(Dati!$D$237=3,(Dati!$L$227+Dati!$M$227+Dati!$N$227+Dati!$O$227+Dati!$Y$227+Dati!$Q$227),(Dati!$N$227+Dati!$O$227+Dati!$Y$227+Dati!$Q$227))/Dati!$D$237)&gt;0,((IF(Dati!$D$237=3,(Dati!L161+Dati!M161+Dati!N161+Dati!O161+Dati!Y161+Dati!Q161),(Dati!N161+Dati!O161+Dati!Y161+Dati!Q161))/Dati!$D$237)/(IF(Dati!$D$237=3,(Dati!$L$227+Dati!$M$227+Dati!$N$227+Dati!$O$227+Dati!$Y$227+Dati!$Q$227),(Dati!$N$227+Dati!$O$227+Dati!$Y$227+Dati!$Q$227))/Dati!$D$237)),0)</f>
        <v>7.7610605897402554E-2</v>
      </c>
      <c r="L48" s="82">
        <f>IF((IF(Dati!$D$237=3,(Dati!$M$227+Dati!$O$227+Dati!$Q$227),(Dati!$O$227+Dati!$Q$227)/Dati!$D$237))&gt;0,((IF(Dati!$D$237=3,(Dati!M161+Dati!O161+Dati!Q161),(Dati!O161+Dati!Q161)/Dati!$D$237)/(IF(Dati!$D$237=3,(Dati!$M$227+Dati!$O$227+Dati!$Q$227),(Dati!$O$227+Dati!$Q$227)/Dati!$D$237)))),0)</f>
        <v>0</v>
      </c>
      <c r="M48" s="82">
        <f>IF((IF(Dati!$D$237=3,(Dati!L161+Dati!N161+Dati!Y161+Dati!U161+Dati!V161+Dati!W161),( Dati!N161+Dati!Y161+Dati!V161+Dati!W161)/Dati!$D$237))&gt;0,((IF(Dati!$D$237=3,(Dati!R161+Dati!S161+Dati!AC161),(Dati!S161+Dati!AC161)/Dati!$D$237)/(IF(Dati!$D$237=3,(Dati!L161+Dati!N161+Dati!Y161+Dati!U161+Dati!V161+Dati!W161),( Dati!N161+Dati!Y161+Dati!V161+Dati!W161)/Dati!$D$237)))),0)</f>
        <v>0.93737825646424633</v>
      </c>
    </row>
    <row r="49" spans="1:13" ht="12.6" customHeight="1">
      <c r="A49" s="190" t="s">
        <v>578</v>
      </c>
      <c r="B49" s="75" t="s">
        <v>570</v>
      </c>
      <c r="C49" s="76" t="s">
        <v>311</v>
      </c>
      <c r="D49" s="53">
        <f>IF(Dati!$D$227&gt;0,(Dati!D162/Dati!$D$227),0)</f>
        <v>3.7612729167980842E-2</v>
      </c>
      <c r="E49" s="53">
        <f>IF(Dati!$E$227&gt;0,(Dati!E162/Dati!$E$227),0)</f>
        <v>0</v>
      </c>
      <c r="F49" s="53">
        <f>IF((Dati!D162-Dati!E162+Dati!K162)&gt;0,((Dati!J162)/(Dati!D162-Dati!E162+Dati!K162)),0)</f>
        <v>1.0000000000000002</v>
      </c>
      <c r="G49" s="53">
        <f>IF(Dati!$F$227&gt;0,(Dati!F162/Dati!$F$227),0)</f>
        <v>7.8821605567631105E-3</v>
      </c>
      <c r="H49" s="53">
        <f>IF(Dati!$G$227&gt;0,(Dati!G162/Dati!$G$227),0)</f>
        <v>0</v>
      </c>
      <c r="I49" s="53">
        <f>IF(Dati!$H$227&gt;0,(Dati!H162/Dati!$H$227),0)</f>
        <v>7.3917257073250319E-3</v>
      </c>
      <c r="J49" s="53">
        <f>IF(Dati!$I$227&gt;0,(Dati!I162/Dati!$I$227),0)</f>
        <v>0</v>
      </c>
      <c r="K49" s="53">
        <f>IF((IF(Dati!$D$237=3,(Dati!$L$227+Dati!$M$227+Dati!$N$227+Dati!$O$227+Dati!$Y$227+Dati!$Q$227),(Dati!$N$227+Dati!$O$227+Dati!$Y$227+Dati!$Q$227))/Dati!$D$237)&gt;0,((IF(Dati!$D$237=3,(Dati!L162+Dati!M162+Dati!N162+Dati!O162+Dati!Y162+Dati!Q162),(Dati!N162+Dati!O162+Dati!Y162+Dati!Q162))/Dati!$D$237)/(IF(Dati!$D$237=3,(Dati!$L$227+Dati!$M$227+Dati!$N$227+Dati!$O$227+Dati!$Y$227+Dati!$Q$227),(Dati!$N$227+Dati!$O$227+Dati!$Y$227+Dati!$Q$227))/Dati!$D$237)),0)</f>
        <v>4.1785885602091281E-2</v>
      </c>
      <c r="L49" s="82">
        <f>IF((IF(Dati!$D$237=3,(Dati!$M$227+Dati!$O$227+Dati!$Q$227),(Dati!$O$227+Dati!$Q$227)/Dati!$D$237))&gt;0,((IF(Dati!$D$237=3,(Dati!M162+Dati!O162+Dati!Q162),(Dati!O162+Dati!Q162)/Dati!$D$237)/(IF(Dati!$D$237=3,(Dati!$M$227+Dati!$O$227+Dati!$Q$227),(Dati!$O$227+Dati!$Q$227)/Dati!$D$237)))),0)</f>
        <v>0.14798260309931749</v>
      </c>
      <c r="M49" s="82">
        <f>IF((IF(Dati!$D$237=3,(Dati!L162+Dati!N162+Dati!Y162+Dati!U162+Dati!V162+Dati!W162),( Dati!N162+Dati!Y162+Dati!V162+Dati!W162)/Dati!$D$237))&gt;0,((IF(Dati!$D$237=3,(Dati!R162+Dati!S162+Dati!AC162),(Dati!S162+Dati!AC162)/Dati!$D$237)/(IF(Dati!$D$237=3,(Dati!L162+Dati!N162+Dati!Y162+Dati!U162+Dati!V162+Dati!W162),( Dati!N162+Dati!Y162+Dati!V162+Dati!W162)/Dati!$D$237)))),0)</f>
        <v>0.82135638765359176</v>
      </c>
    </row>
    <row r="50" spans="1:13" ht="45.75" customHeight="1">
      <c r="A50" s="190" t="s">
        <v>578</v>
      </c>
      <c r="B50" s="78" t="s">
        <v>560</v>
      </c>
      <c r="C50" s="59" t="s">
        <v>764</v>
      </c>
      <c r="D50" s="53">
        <f>IF(Dati!$D$227&gt;0,(Dati!D163/Dati!$D$227),0)</f>
        <v>0</v>
      </c>
      <c r="E50" s="53">
        <f>IF(Dati!$E$227&gt;0,(Dati!E163/Dati!$E$227),0)</f>
        <v>0</v>
      </c>
      <c r="F50" s="53">
        <f>IF((Dati!D163-Dati!E163+Dati!K163)&gt;0,((Dati!J163)/(Dati!D163-Dati!E163+Dati!K163)),0)</f>
        <v>0</v>
      </c>
      <c r="G50" s="53">
        <f>IF(Dati!$F$227&gt;0,(Dati!F163/Dati!$F$227),0)</f>
        <v>0</v>
      </c>
      <c r="H50" s="53">
        <f>IF(Dati!$G$227&gt;0,(Dati!G163/Dati!$G$227),0)</f>
        <v>0</v>
      </c>
      <c r="I50" s="53">
        <f>IF(Dati!$H$227&gt;0,(Dati!H163/Dati!$H$227),0)</f>
        <v>0</v>
      </c>
      <c r="J50" s="53">
        <f>IF(Dati!$I$227&gt;0,(Dati!I163/Dati!$I$227),0)</f>
        <v>0</v>
      </c>
      <c r="K50" s="53">
        <f>IF((IF(Dati!$D$237=3,(Dati!$L$227+Dati!$M$227+Dati!$N$227+Dati!$O$227+Dati!$Y$227+Dati!$Q$227),(Dati!$N$227+Dati!$O$227+Dati!$Y$227+Dati!$Q$227))/Dati!$D$237)&gt;0,((IF(Dati!$D$237=3,(Dati!L163+Dati!M163+Dati!N163+Dati!O163+Dati!Y163+Dati!Q163),(Dati!N163+Dati!O163+Dati!Y163+Dati!Q163))/Dati!$D$237)/(IF(Dati!$D$237=3,(Dati!$L$227+Dati!$M$227+Dati!$N$227+Dati!$O$227+Dati!$Y$227+Dati!$Q$227),(Dati!$N$227+Dati!$O$227+Dati!$Y$227+Dati!$Q$227))/Dati!$D$237)),0)</f>
        <v>0</v>
      </c>
      <c r="L50" s="82">
        <f>IF((IF(Dati!$D$237=3,(Dati!$M$227+Dati!$O$227+Dati!$Q$227),(Dati!$O$227+Dati!$Q$227)/Dati!$D$237))&gt;0,((IF(Dati!$D$237=3,(Dati!M163+Dati!O163+Dati!Q163),(Dati!O163+Dati!Q163)/Dati!$D$237)/(IF(Dati!$D$237=3,(Dati!$M$227+Dati!$O$227+Dati!$Q$227),(Dati!$O$227+Dati!$Q$227)/Dati!$D$237)))),0)</f>
        <v>0</v>
      </c>
      <c r="M50" s="82">
        <f>IF((IF(Dati!$D$237=3,(Dati!L163+Dati!N163+Dati!Y163+Dati!U163+Dati!V163+Dati!W163),( Dati!N163+Dati!Y163+Dati!V163+Dati!W163)/Dati!$D$237))&gt;0,((IF(Dati!$D$237=3,(Dati!R163+Dati!S163+Dati!AC163),(Dati!S163+Dati!AC163)/Dati!$D$237)/(IF(Dati!$D$237=3,(Dati!L163+Dati!N163+Dati!Y163+Dati!U163+Dati!V163+Dati!W163),( Dati!N163+Dati!Y163+Dati!V163+Dati!W163)/Dati!$D$237)))),0)</f>
        <v>0</v>
      </c>
    </row>
    <row r="51" spans="1:13" ht="33.75" customHeight="1">
      <c r="A51" s="190" t="s">
        <v>578</v>
      </c>
      <c r="B51" s="78" t="s">
        <v>580</v>
      </c>
      <c r="C51" s="59" t="s">
        <v>765</v>
      </c>
      <c r="D51" s="53">
        <f>IF(Dati!$D$227&gt;0,(Dati!D164/Dati!$D$227),0)</f>
        <v>7.8562584567235284E-3</v>
      </c>
      <c r="E51" s="53">
        <f>IF(Dati!$E$227&gt;0,(Dati!E164/Dati!$E$227),0)</f>
        <v>0</v>
      </c>
      <c r="F51" s="53">
        <f>IF((Dati!D164-Dati!E164+Dati!K164)&gt;0,((Dati!J164)/(Dati!D164-Dati!E164+Dati!K164)),0)</f>
        <v>1</v>
      </c>
      <c r="G51" s="53">
        <f>IF(Dati!$F$227&gt;0,(Dati!F164/Dati!$F$227),0)</f>
        <v>2.9558102087861665E-2</v>
      </c>
      <c r="H51" s="53">
        <f>IF(Dati!$G$227&gt;0,(Dati!G164/Dati!$G$227),0)</f>
        <v>0</v>
      </c>
      <c r="I51" s="53">
        <f>IF(Dati!$H$227&gt;0,(Dati!H164/Dati!$H$227),0)</f>
        <v>0.1178056284604927</v>
      </c>
      <c r="J51" s="53">
        <f>IF(Dati!$I$227&gt;0,(Dati!I164/Dati!$I$227),0)</f>
        <v>0</v>
      </c>
      <c r="K51" s="53">
        <f>IF((IF(Dati!$D$237=3,(Dati!$L$227+Dati!$M$227+Dati!$N$227+Dati!$O$227+Dati!$Y$227+Dati!$Q$227),(Dati!$N$227+Dati!$O$227+Dati!$Y$227+Dati!$Q$227))/Dati!$D$237)&gt;0,((IF(Dati!$D$237=3,(Dati!L164+Dati!M164+Dati!N164+Dati!O164+Dati!Y164+Dati!Q164),(Dati!N164+Dati!O164+Dati!Y164+Dati!Q164))/Dati!$D$237)/(IF(Dati!$D$237=3,(Dati!$L$227+Dati!$M$227+Dati!$N$227+Dati!$O$227+Dati!$Y$227+Dati!$Q$227),(Dati!$N$227+Dati!$O$227+Dati!$Y$227+Dati!$Q$227))/Dati!$D$237)),0)</f>
        <v>8.7801287444681467E-3</v>
      </c>
      <c r="L51" s="82">
        <f>IF((IF(Dati!$D$237=3,(Dati!$M$227+Dati!$O$227+Dati!$Q$227),(Dati!$O$227+Dati!$Q$227)/Dati!$D$237))&gt;0,((IF(Dati!$D$237=3,(Dati!M164+Dati!O164+Dati!Q164),(Dati!O164+Dati!Q164)/Dati!$D$237)/(IF(Dati!$D$237=3,(Dati!$M$227+Dati!$O$227+Dati!$Q$227),(Dati!$O$227+Dati!$Q$227)/Dati!$D$237)))),0)</f>
        <v>6.0697796600780521E-2</v>
      </c>
      <c r="M51" s="82">
        <f>IF((IF(Dati!$D$237=3,(Dati!L164+Dati!N164+Dati!Y164+Dati!U164+Dati!V164+Dati!W164),( Dati!N164+Dati!Y164+Dati!V164+Dati!W164)/Dati!$D$237))&gt;0,((IF(Dati!$D$237=3,(Dati!R164+Dati!S164+Dati!AC164),(Dati!S164+Dati!AC164)/Dati!$D$237)/(IF(Dati!$D$237=3,(Dati!L164+Dati!N164+Dati!Y164+Dati!U164+Dati!V164+Dati!W164),( Dati!N164+Dati!Y164+Dati!V164+Dati!W164)/Dati!$D$237)))),0)</f>
        <v>0</v>
      </c>
    </row>
    <row r="52" spans="1:13" ht="30.75" customHeight="1">
      <c r="A52" s="190" t="s">
        <v>578</v>
      </c>
      <c r="B52" s="78" t="s">
        <v>562</v>
      </c>
      <c r="C52" s="59" t="s">
        <v>766</v>
      </c>
      <c r="D52" s="53">
        <f>IF(Dati!$D$227&gt;0,(Dati!D165/Dati!$D$227),0)</f>
        <v>0</v>
      </c>
      <c r="E52" s="53">
        <f>IF(Dati!$E$227&gt;0,(Dati!E165/Dati!$E$227),0)</f>
        <v>0</v>
      </c>
      <c r="F52" s="53">
        <f>IF((Dati!D165-Dati!E165+Dati!K165)&gt;0,((Dati!J165)/(Dati!D165-Dati!E165+Dati!K165)),0)</f>
        <v>0</v>
      </c>
      <c r="G52" s="53">
        <f>IF(Dati!$F$227&gt;0,(Dati!F165/Dati!$F$227),0)</f>
        <v>0</v>
      </c>
      <c r="H52" s="53">
        <f>IF(Dati!$G$227&gt;0,(Dati!G165/Dati!$G$227),0)</f>
        <v>0</v>
      </c>
      <c r="I52" s="53">
        <f>IF(Dati!$H$227&gt;0,(Dati!H165/Dati!$H$227),0)</f>
        <v>0</v>
      </c>
      <c r="J52" s="53">
        <f>IF(Dati!$I$227&gt;0,(Dati!I165/Dati!$I$227),0)</f>
        <v>0</v>
      </c>
      <c r="K52" s="53">
        <f>IF((IF(Dati!$D$237=3,(Dati!$L$227+Dati!$M$227+Dati!$N$227+Dati!$O$227+Dati!$Y$227+Dati!$Q$227),(Dati!$N$227+Dati!$O$227+Dati!$Y$227+Dati!$Q$227))/Dati!$D$237)&gt;0,((IF(Dati!$D$237=3,(Dati!L165+Dati!M165+Dati!N165+Dati!O165+Dati!Y165+Dati!Q165),(Dati!N165+Dati!O165+Dati!Y165+Dati!Q165))/Dati!$D$237)/(IF(Dati!$D$237=3,(Dati!$L$227+Dati!$M$227+Dati!$N$227+Dati!$O$227+Dati!$Y$227+Dati!$Q$227),(Dati!$N$227+Dati!$O$227+Dati!$Y$227+Dati!$Q$227))/Dati!$D$237)),0)</f>
        <v>0</v>
      </c>
      <c r="L52" s="82">
        <f>IF((IF(Dati!$D$237=3,(Dati!$M$227+Dati!$O$227+Dati!$Q$227),(Dati!$O$227+Dati!$Q$227)/Dati!$D$237))&gt;0,((IF(Dati!$D$237=3,(Dati!M165+Dati!O165+Dati!Q165),(Dati!O165+Dati!Q165)/Dati!$D$237)/(IF(Dati!$D$237=3,(Dati!$M$227+Dati!$O$227+Dati!$Q$227),(Dati!$O$227+Dati!$Q$227)/Dati!$D$237)))),0)</f>
        <v>0</v>
      </c>
      <c r="M52" s="82">
        <f>IF((IF(Dati!$D$237=3,(Dati!L165+Dati!N165+Dati!Y165+Dati!U165+Dati!V165+Dati!W165),( Dati!N165+Dati!Y165+Dati!V165+Dati!W165)/Dati!$D$237))&gt;0,((IF(Dati!$D$237=3,(Dati!R165+Dati!S165+Dati!AC165),(Dati!S165+Dati!AC165)/Dati!$D$237)/(IF(Dati!$D$237=3,(Dati!L165+Dati!N165+Dati!Y165+Dati!U165+Dati!V165+Dati!W165),( Dati!N165+Dati!Y165+Dati!V165+Dati!W165)/Dati!$D$237)))),0)</f>
        <v>0</v>
      </c>
    </row>
    <row r="53" spans="1:13" ht="30" customHeight="1">
      <c r="A53" s="190" t="s">
        <v>578</v>
      </c>
      <c r="B53" s="78" t="s">
        <v>581</v>
      </c>
      <c r="C53" s="59" t="s">
        <v>767</v>
      </c>
      <c r="D53" s="53">
        <f>IF(Dati!$D$227&gt;0,(Dati!D166/Dati!$D$227),0)</f>
        <v>1.8279965911227089E-3</v>
      </c>
      <c r="E53" s="53">
        <f>IF(Dati!$E$227&gt;0,(Dati!E166/Dati!$E$227),0)</f>
        <v>0</v>
      </c>
      <c r="F53" s="53">
        <f>IF((Dati!D166-Dati!E166+Dati!K166)&gt;0,((Dati!J166)/(Dati!D166-Dati!E166+Dati!K166)),0)</f>
        <v>1</v>
      </c>
      <c r="G53" s="53">
        <f>IF(Dati!$F$227&gt;0,(Dati!F166/Dati!$F$227),0)</f>
        <v>3.07896896748559E-3</v>
      </c>
      <c r="H53" s="53">
        <f>IF(Dati!$G$227&gt;0,(Dati!G166/Dati!$G$227),0)</f>
        <v>0</v>
      </c>
      <c r="I53" s="53">
        <f>IF(Dati!$H$227&gt;0,(Dati!H166/Dati!$H$227),0)</f>
        <v>2.8873928544238406E-3</v>
      </c>
      <c r="J53" s="53">
        <f>IF(Dati!$I$227&gt;0,(Dati!I166/Dati!$I$227),0)</f>
        <v>0</v>
      </c>
      <c r="K53" s="53">
        <f>IF((IF(Dati!$D$237=3,(Dati!$L$227+Dati!$M$227+Dati!$N$227+Dati!$O$227+Dati!$Y$227+Dati!$Q$227),(Dati!$N$227+Dati!$O$227+Dati!$Y$227+Dati!$Q$227))/Dati!$D$237)&gt;0,((IF(Dati!$D$237=3,(Dati!L166+Dati!M166+Dati!N166+Dati!O166+Dati!Y166+Dati!Q166),(Dati!N166+Dati!O166+Dati!Y166+Dati!Q166))/Dati!$D$237)/(IF(Dati!$D$237=3,(Dati!$L$227+Dati!$M$227+Dati!$N$227+Dati!$O$227+Dati!$Y$227+Dati!$Q$227),(Dati!$N$227+Dati!$O$227+Dati!$Y$227+Dati!$Q$227))/Dati!$D$237)),0)</f>
        <v>1.3637241740126792E-3</v>
      </c>
      <c r="L53" s="82">
        <f>IF((IF(Dati!$D$237=3,(Dati!$M$227+Dati!$O$227+Dati!$Q$227),(Dati!$O$227+Dati!$Q$227)/Dati!$D$237))&gt;0,((IF(Dati!$D$237=3,(Dati!M166+Dati!O166+Dati!Q166),(Dati!O166+Dati!Q166)/Dati!$D$237)/(IF(Dati!$D$237=3,(Dati!$M$227+Dati!$O$227+Dati!$Q$227),(Dati!$O$227+Dati!$Q$227)/Dati!$D$237)))),0)</f>
        <v>0</v>
      </c>
      <c r="M53" s="82">
        <f>IF((IF(Dati!$D$237=3,(Dati!L166+Dati!N166+Dati!Y166+Dati!U166+Dati!V166+Dati!W166),( Dati!N166+Dati!Y166+Dati!V166+Dati!W166)/Dati!$D$237))&gt;0,((IF(Dati!$D$237=3,(Dati!R166+Dati!S166+Dati!AC166),(Dati!S166+Dati!AC166)/Dati!$D$237)/(IF(Dati!$D$237=3,(Dati!L166+Dati!N166+Dati!Y166+Dati!U166+Dati!V166+Dati!W166),( Dati!N166+Dati!Y166+Dati!V166+Dati!W166)/Dati!$D$237)))),0)</f>
        <v>0.95928315013562182</v>
      </c>
    </row>
    <row r="54" spans="1:13" ht="47.65" customHeight="1">
      <c r="A54" s="190" t="s">
        <v>578</v>
      </c>
      <c r="B54" s="179" t="s">
        <v>768</v>
      </c>
      <c r="C54" s="179"/>
      <c r="D54" s="53">
        <f>IF(Dati!$D$227&gt;0,(Dati!D167/Dati!$D$227),0)</f>
        <v>0.10238927855723512</v>
      </c>
      <c r="E54" s="53">
        <f>IF(Dati!$E$227&gt;0,(Dati!E167/Dati!$E$227),0)</f>
        <v>0</v>
      </c>
      <c r="F54" s="53">
        <f>IF((Dati!D167-Dati!E167+Dati!K167)&gt;0,((Dati!J167)/(Dati!D167-Dati!E167+Dati!K167)),0)</f>
        <v>0.99999999999999989</v>
      </c>
      <c r="G54" s="53">
        <f>IF(Dati!$F$227&gt;0,(Dati!F167/Dati!$F$227),0)</f>
        <v>0.11864985496405836</v>
      </c>
      <c r="H54" s="53">
        <f>IF(Dati!$G$227&gt;0,(Dati!G167/Dati!$G$227),0)</f>
        <v>0</v>
      </c>
      <c r="I54" s="53">
        <f>IF(Dati!$H$227&gt;0,(Dati!H167/Dati!$H$227),0)</f>
        <v>0.20135401539110209</v>
      </c>
      <c r="J54" s="53">
        <f>IF(Dati!$I$227&gt;0,(Dati!I167/Dati!$I$227),0)</f>
        <v>0</v>
      </c>
      <c r="K54" s="53">
        <f>IF((IF(Dati!$D$237=3,(Dati!$L$227+Dati!$M$227+Dati!$N$227+Dati!$O$227+Dati!$Y$227+Dati!$Q$227),(Dati!$N$227+Dati!$O$227+Dati!$Y$227+Dati!$Q$227))/Dati!$D$237)&gt;0,((IF(Dati!$D$237=3,(Dati!L167+Dati!M167+Dati!N167+Dati!O167+Dati!Y167+Dati!Q167),(Dati!N167+Dati!O167+Dati!Y167+Dati!Q167))/Dati!$D$237)/(IF(Dati!$D$237=3,(Dati!$L$227+Dati!$M$227+Dati!$N$227+Dati!$O$227+Dati!$Y$227+Dati!$Q$227),(Dati!$N$227+Dati!$O$227+Dati!$Y$227+Dati!$Q$227))/Dati!$D$237)),0)</f>
        <v>0.17333473407801389</v>
      </c>
      <c r="L54" s="82">
        <f>IF((IF(Dati!$D$237=3,(Dati!$M$227+Dati!$O$227+Dati!$Q$227),(Dati!$O$227+Dati!$Q$227)/Dati!$D$237))&gt;0,((IF(Dati!$D$237=3,(Dati!M167+Dati!O167+Dati!Q167),(Dati!O167+Dati!Q167)/Dati!$D$237)/(IF(Dati!$D$237=3,(Dati!$M$227+Dati!$O$227+Dati!$Q$227),(Dati!$O$227+Dati!$Q$227)/Dati!$D$237)))),0)</f>
        <v>0.29773059320273032</v>
      </c>
      <c r="M54" s="82">
        <f>IF((IF(Dati!$D$237=3,(Dati!L167+Dati!N167+Dati!Y167+Dati!U167+Dati!V167+Dati!W167),( Dati!N167+Dati!Y167+Dati!V167+Dati!W167)/Dati!$D$237))&gt;0,((IF(Dati!$D$237=3,(Dati!R167+Dati!S167+Dati!AC167),(Dati!S167+Dati!AC167)/Dati!$D$237)/(IF(Dati!$D$237=3,(Dati!L167+Dati!N167+Dati!Y167+Dati!U167+Dati!V167+Dati!W167),( Dati!N167+Dati!Y167+Dati!V167+Dati!W167)/Dati!$D$237)))),0)</f>
        <v>0.87416723291737686</v>
      </c>
    </row>
    <row r="55" spans="1:13" ht="18.75" customHeight="1">
      <c r="A55" s="189" t="s">
        <v>769</v>
      </c>
      <c r="B55" s="75" t="s">
        <v>556</v>
      </c>
      <c r="C55" s="76" t="s">
        <v>323</v>
      </c>
      <c r="D55" s="53">
        <f>IF(Dati!$D$227&gt;0,(Dati!D168/Dati!$D$227),0)</f>
        <v>0</v>
      </c>
      <c r="E55" s="53">
        <f>IF(Dati!$E$227&gt;0,(Dati!E168/Dati!$E$227),0)</f>
        <v>0</v>
      </c>
      <c r="F55" s="53">
        <f>IF((Dati!D168-Dati!E168+Dati!K168)&gt;0,((Dati!J168)/(Dati!D168-Dati!E168+Dati!K168)),0)</f>
        <v>0</v>
      </c>
      <c r="G55" s="53">
        <f>IF(Dati!$F$227&gt;0,(Dati!F168/Dati!$F$227),0)</f>
        <v>0</v>
      </c>
      <c r="H55" s="53">
        <f>IF(Dati!$G$227&gt;0,(Dati!G168/Dati!$G$227),0)</f>
        <v>0</v>
      </c>
      <c r="I55" s="53">
        <f>IF(Dati!$H$227&gt;0,(Dati!H168/Dati!$H$227),0)</f>
        <v>0</v>
      </c>
      <c r="J55" s="53">
        <f>IF(Dati!$I$227&gt;0,(Dati!I168/Dati!$I$227),0)</f>
        <v>0</v>
      </c>
      <c r="K55" s="53">
        <f>IF((IF(Dati!$D$237=3,(Dati!$L$227+Dati!$M$227+Dati!$N$227+Dati!$O$227+Dati!$Y$227+Dati!$Q$227),(Dati!$N$227+Dati!$O$227+Dati!$Y$227+Dati!$Q$227))/Dati!$D$237)&gt;0,((IF(Dati!$D$237=3,(Dati!L168+Dati!M168+Dati!N168+Dati!O168+Dati!Y168+Dati!Q168),(Dati!N168+Dati!O168+Dati!Y168+Dati!Q168))/Dati!$D$237)/(IF(Dati!$D$237=3,(Dati!$L$227+Dati!$M$227+Dati!$N$227+Dati!$O$227+Dati!$Y$227+Dati!$Q$227),(Dati!$N$227+Dati!$O$227+Dati!$Y$227+Dati!$Q$227))/Dati!$D$237)),0)</f>
        <v>0</v>
      </c>
      <c r="L55" s="82">
        <f>IF((IF(Dati!$D$237=3,(Dati!$M$227+Dati!$O$227+Dati!$Q$227),(Dati!$O$227+Dati!$Q$227)/Dati!$D$237))&gt;0,((IF(Dati!$D$237=3,(Dati!M168+Dati!O168+Dati!Q168),(Dati!O168+Dati!Q168)/Dati!$D$237)/(IF(Dati!$D$237=3,(Dati!$M$227+Dati!$O$227+Dati!$Q$227),(Dati!$O$227+Dati!$Q$227)/Dati!$D$237)))),0)</f>
        <v>0</v>
      </c>
      <c r="M55" s="82">
        <f>IF((IF(Dati!$D$237=3,(Dati!L168+Dati!N168+Dati!Y168+Dati!U168+Dati!V168+Dati!W168),( Dati!N168+Dati!Y168+Dati!V168+Dati!W168)/Dati!$D$237))&gt;0,((IF(Dati!$D$237=3,(Dati!R168+Dati!S168+Dati!AC168),(Dati!S168+Dati!AC168)/Dati!$D$237)/(IF(Dati!$D$237=3,(Dati!L168+Dati!N168+Dati!Y168+Dati!U168+Dati!V168+Dati!W168),( Dati!N168+Dati!Y168+Dati!V168+Dati!W168)/Dati!$D$237)))),0)</f>
        <v>0</v>
      </c>
    </row>
    <row r="56" spans="1:13" ht="18.75" customHeight="1">
      <c r="A56" s="190" t="s">
        <v>582</v>
      </c>
      <c r="B56" s="75" t="s">
        <v>557</v>
      </c>
      <c r="C56" s="76" t="s">
        <v>325</v>
      </c>
      <c r="D56" s="53">
        <f>IF(Dati!$D$227&gt;0,(Dati!D169/Dati!$D$227),0)</f>
        <v>0</v>
      </c>
      <c r="E56" s="53">
        <f>IF(Dati!$E$227&gt;0,(Dati!E169/Dati!$E$227),0)</f>
        <v>0</v>
      </c>
      <c r="F56" s="53">
        <f>IF((Dati!D169-Dati!E169+Dati!K169)&gt;0,((Dati!J169)/(Dati!D169-Dati!E169+Dati!K169)),0)</f>
        <v>0</v>
      </c>
      <c r="G56" s="53">
        <f>IF(Dati!$F$227&gt;0,(Dati!F169/Dati!$F$227),0)</f>
        <v>0</v>
      </c>
      <c r="H56" s="53">
        <f>IF(Dati!$G$227&gt;0,(Dati!G169/Dati!$G$227),0)</f>
        <v>0</v>
      </c>
      <c r="I56" s="53">
        <f>IF(Dati!$H$227&gt;0,(Dati!H169/Dati!$H$227),0)</f>
        <v>0</v>
      </c>
      <c r="J56" s="53">
        <f>IF(Dati!$I$227&gt;0,(Dati!I169/Dati!$I$227),0)</f>
        <v>0</v>
      </c>
      <c r="K56" s="53">
        <f>IF((IF(Dati!$D$237=3,(Dati!$L$227+Dati!$M$227+Dati!$N$227+Dati!$O$227+Dati!$Y$227+Dati!$Q$227),(Dati!$N$227+Dati!$O$227+Dati!$Y$227+Dati!$Q$227))/Dati!$D$237)&gt;0,((IF(Dati!$D$237=3,(Dati!L169+Dati!M169+Dati!N169+Dati!O169+Dati!Y169+Dati!Q169),(Dati!N169+Dati!O169+Dati!Y169+Dati!Q169))/Dati!$D$237)/(IF(Dati!$D$237=3,(Dati!$L$227+Dati!$M$227+Dati!$N$227+Dati!$O$227+Dati!$Y$227+Dati!$Q$227),(Dati!$N$227+Dati!$O$227+Dati!$Y$227+Dati!$Q$227))/Dati!$D$237)),0)</f>
        <v>0</v>
      </c>
      <c r="L56" s="82">
        <f>IF((IF(Dati!$D$237=3,(Dati!$M$227+Dati!$O$227+Dati!$Q$227),(Dati!$O$227+Dati!$Q$227)/Dati!$D$237))&gt;0,((IF(Dati!$D$237=3,(Dati!M169+Dati!O169+Dati!Q169),(Dati!O169+Dati!Q169)/Dati!$D$237)/(IF(Dati!$D$237=3,(Dati!$M$227+Dati!$O$227+Dati!$Q$227),(Dati!$O$227+Dati!$Q$227)/Dati!$D$237)))),0)</f>
        <v>0</v>
      </c>
      <c r="M56" s="82">
        <f>IF((IF(Dati!$D$237=3,(Dati!L169+Dati!N169+Dati!Y169+Dati!U169+Dati!V169+Dati!W169),( Dati!N169+Dati!Y169+Dati!V169+Dati!W169)/Dati!$D$237))&gt;0,((IF(Dati!$D$237=3,(Dati!R169+Dati!S169+Dati!AC169),(Dati!S169+Dati!AC169)/Dati!$D$237)/(IF(Dati!$D$237=3,(Dati!L169+Dati!N169+Dati!Y169+Dati!U169+Dati!V169+Dati!W169),( Dati!N169+Dati!Y169+Dati!V169+Dati!W169)/Dati!$D$237)))),0)</f>
        <v>0</v>
      </c>
    </row>
    <row r="57" spans="1:13" ht="16.5" customHeight="1">
      <c r="A57" s="190" t="s">
        <v>582</v>
      </c>
      <c r="B57" s="75" t="s">
        <v>579</v>
      </c>
      <c r="C57" s="76" t="s">
        <v>327</v>
      </c>
      <c r="D57" s="53">
        <f>IF(Dati!$D$227&gt;0,(Dati!D170/Dati!$D$227),0)</f>
        <v>0</v>
      </c>
      <c r="E57" s="53">
        <f>IF(Dati!$E$227&gt;0,(Dati!E170/Dati!$E$227),0)</f>
        <v>0</v>
      </c>
      <c r="F57" s="53">
        <f>IF((Dati!D170-Dati!E170+Dati!K170)&gt;0,((Dati!J170)/(Dati!D170-Dati!E170+Dati!K170)),0)</f>
        <v>0</v>
      </c>
      <c r="G57" s="53">
        <f>IF(Dati!$F$227&gt;0,(Dati!F170/Dati!$F$227),0)</f>
        <v>0</v>
      </c>
      <c r="H57" s="53">
        <f>IF(Dati!$G$227&gt;0,(Dati!G170/Dati!$G$227),0)</f>
        <v>0</v>
      </c>
      <c r="I57" s="53">
        <f>IF(Dati!$H$227&gt;0,(Dati!H170/Dati!$H$227),0)</f>
        <v>0</v>
      </c>
      <c r="J57" s="53">
        <f>IF(Dati!$I$227&gt;0,(Dati!I170/Dati!$I$227),0)</f>
        <v>0</v>
      </c>
      <c r="K57" s="53">
        <f>IF((IF(Dati!$D$237=3,(Dati!$L$227+Dati!$M$227+Dati!$N$227+Dati!$O$227+Dati!$Y$227+Dati!$Q$227),(Dati!$N$227+Dati!$O$227+Dati!$Y$227+Dati!$Q$227))/Dati!$D$237)&gt;0,((IF(Dati!$D$237=3,(Dati!L170+Dati!M170+Dati!N170+Dati!O170+Dati!Y170+Dati!Q170),(Dati!N170+Dati!O170+Dati!Y170+Dati!Q170))/Dati!$D$237)/(IF(Dati!$D$237=3,(Dati!$L$227+Dati!$M$227+Dati!$N$227+Dati!$O$227+Dati!$Y$227+Dati!$Q$227),(Dati!$N$227+Dati!$O$227+Dati!$Y$227+Dati!$Q$227))/Dati!$D$237)),0)</f>
        <v>0</v>
      </c>
      <c r="L57" s="82">
        <f>IF((IF(Dati!$D$237=3,(Dati!$M$227+Dati!$O$227+Dati!$Q$227),(Dati!$O$227+Dati!$Q$227)/Dati!$D$237))&gt;0,((IF(Dati!$D$237=3,(Dati!M170+Dati!O170+Dati!Q170),(Dati!O170+Dati!Q170)/Dati!$D$237)/(IF(Dati!$D$237=3,(Dati!$M$227+Dati!$O$227+Dati!$Q$227),(Dati!$O$227+Dati!$Q$227)/Dati!$D$237)))),0)</f>
        <v>0</v>
      </c>
      <c r="M57" s="82">
        <f>IF((IF(Dati!$D$237=3,(Dati!L170+Dati!N170+Dati!Y170+Dati!U170+Dati!V170+Dati!W170),( Dati!N170+Dati!Y170+Dati!V170+Dati!W170)/Dati!$D$237))&gt;0,((IF(Dati!$D$237=3,(Dati!R170+Dati!S170+Dati!AC170),(Dati!S170+Dati!AC170)/Dati!$D$237)/(IF(Dati!$D$237=3,(Dati!L170+Dati!N170+Dati!Y170+Dati!U170+Dati!V170+Dati!W170),( Dati!N170+Dati!Y170+Dati!V170+Dati!W170)/Dati!$D$237)))),0)</f>
        <v>0</v>
      </c>
    </row>
    <row r="58" spans="1:13" ht="18" customHeight="1">
      <c r="A58" s="190" t="s">
        <v>582</v>
      </c>
      <c r="B58" s="75" t="s">
        <v>570</v>
      </c>
      <c r="C58" s="76" t="s">
        <v>329</v>
      </c>
      <c r="D58" s="53">
        <f>IF(Dati!$D$227&gt;0,(Dati!D171/Dati!$D$227),0)</f>
        <v>0</v>
      </c>
      <c r="E58" s="53">
        <f>IF(Dati!$E$227&gt;0,(Dati!E171/Dati!$E$227),0)</f>
        <v>0</v>
      </c>
      <c r="F58" s="53">
        <f>IF((Dati!D171-Dati!E171+Dati!K171)&gt;0,((Dati!J171)/(Dati!D171-Dati!E171+Dati!K171)),0)</f>
        <v>0</v>
      </c>
      <c r="G58" s="53">
        <f>IF(Dati!$F$227&gt;0,(Dati!F171/Dati!$F$227),0)</f>
        <v>0</v>
      </c>
      <c r="H58" s="53">
        <f>IF(Dati!$G$227&gt;0,(Dati!G171/Dati!$G$227),0)</f>
        <v>0</v>
      </c>
      <c r="I58" s="53">
        <f>IF(Dati!$H$227&gt;0,(Dati!H171/Dati!$H$227),0)</f>
        <v>0</v>
      </c>
      <c r="J58" s="53">
        <f>IF(Dati!$I$227&gt;0,(Dati!I171/Dati!$I$227),0)</f>
        <v>0</v>
      </c>
      <c r="K58" s="53">
        <f>IF((IF(Dati!$D$237=3,(Dati!$L$227+Dati!$M$227+Dati!$N$227+Dati!$O$227+Dati!$Y$227+Dati!$Q$227),(Dati!$N$227+Dati!$O$227+Dati!$Y$227+Dati!$Q$227))/Dati!$D$237)&gt;0,((IF(Dati!$D$237=3,(Dati!L171+Dati!M171+Dati!N171+Dati!O171+Dati!Y171+Dati!Q171),(Dati!N171+Dati!O171+Dati!Y171+Dati!Q171))/Dati!$D$237)/(IF(Dati!$D$237=3,(Dati!$L$227+Dati!$M$227+Dati!$N$227+Dati!$O$227+Dati!$Y$227+Dati!$Q$227),(Dati!$N$227+Dati!$O$227+Dati!$Y$227+Dati!$Q$227))/Dati!$D$237)),0)</f>
        <v>0</v>
      </c>
      <c r="L58" s="82">
        <f>IF((IF(Dati!$D$237=3,(Dati!$M$227+Dati!$O$227+Dati!$Q$227),(Dati!$O$227+Dati!$Q$227)/Dati!$D$237))&gt;0,((IF(Dati!$D$237=3,(Dati!M171+Dati!O171+Dati!Q171),(Dati!O171+Dati!Q171)/Dati!$D$237)/(IF(Dati!$D$237=3,(Dati!$M$227+Dati!$O$227+Dati!$Q$227),(Dati!$O$227+Dati!$Q$227)/Dati!$D$237)))),0)</f>
        <v>0</v>
      </c>
      <c r="M58" s="82">
        <f>IF((IF(Dati!$D$237=3,(Dati!L171+Dati!N171+Dati!Y171+Dati!U171+Dati!V171+Dati!W171),( Dati!N171+Dati!Y171+Dati!V171+Dati!W171)/Dati!$D$237))&gt;0,((IF(Dati!$D$237=3,(Dati!R171+Dati!S171+Dati!AC171),(Dati!S171+Dati!AC171)/Dati!$D$237)/(IF(Dati!$D$237=3,(Dati!L171+Dati!N171+Dati!Y171+Dati!U171+Dati!V171+Dati!W171),( Dati!N171+Dati!Y171+Dati!V171+Dati!W171)/Dati!$D$237)))),0)</f>
        <v>0</v>
      </c>
    </row>
    <row r="59" spans="1:13" ht="29.25" customHeight="1">
      <c r="A59" s="190" t="s">
        <v>582</v>
      </c>
      <c r="B59" s="80" t="s">
        <v>571</v>
      </c>
      <c r="C59" s="59" t="s">
        <v>331</v>
      </c>
      <c r="D59" s="53">
        <f>IF(Dati!$D$227&gt;0,(Dati!D172/Dati!$D$227),0)</f>
        <v>2.2148771531816467E-2</v>
      </c>
      <c r="E59" s="53">
        <f>IF(Dati!$E$227&gt;0,(Dati!E172/Dati!$E$227),0)</f>
        <v>0</v>
      </c>
      <c r="F59" s="53">
        <f>IF((Dati!D172-Dati!E172+Dati!K172)&gt;0,((Dati!J172)/(Dati!D172-Dati!E172+Dati!K172)),0)</f>
        <v>1</v>
      </c>
      <c r="G59" s="53">
        <f>IF(Dati!$F$227&gt;0,(Dati!F172/Dati!$F$227),0)</f>
        <v>2.3739941925915976E-2</v>
      </c>
      <c r="H59" s="53">
        <f>IF(Dati!$G$227&gt;0,(Dati!G172/Dati!$G$227),0)</f>
        <v>0</v>
      </c>
      <c r="I59" s="53">
        <f>IF(Dati!$H$227&gt;0,(Dati!H172/Dati!$H$227),0)</f>
        <v>2.2262822199635417E-2</v>
      </c>
      <c r="J59" s="53">
        <f>IF(Dati!$I$227&gt;0,(Dati!I172/Dati!$I$227),0)</f>
        <v>0</v>
      </c>
      <c r="K59" s="53">
        <f>IF((IF(Dati!$D$237=3,(Dati!$L$227+Dati!$M$227+Dati!$N$227+Dati!$O$227+Dati!$Y$227+Dati!$Q$227),(Dati!$N$227+Dati!$O$227+Dati!$Y$227+Dati!$Q$227))/Dati!$D$237)&gt;0,((IF(Dati!$D$237=3,(Dati!L172+Dati!M172+Dati!N172+Dati!O172+Dati!Y172+Dati!Q172),(Dati!N172+Dati!O172+Dati!Y172+Dati!Q172))/Dati!$D$237)/(IF(Dati!$D$237=3,(Dati!$L$227+Dati!$M$227+Dati!$N$227+Dati!$O$227+Dati!$Y$227+Dati!$Q$227),(Dati!$N$227+Dati!$O$227+Dati!$Y$227+Dati!$Q$227))/Dati!$D$237)),0)</f>
        <v>4.9159335760152092E-2</v>
      </c>
      <c r="L59" s="82">
        <f>IF((IF(Dati!$D$237=3,(Dati!$M$227+Dati!$O$227+Dati!$Q$227),(Dati!$O$227+Dati!$Q$227)/Dati!$D$237))&gt;0,((IF(Dati!$D$237=3,(Dati!M172+Dati!O172+Dati!Q172),(Dati!O172+Dati!Q172)/Dati!$D$237)/(IF(Dati!$D$237=3,(Dati!$M$227+Dati!$O$227+Dati!$Q$227),(Dati!$O$227+Dati!$Q$227)/Dati!$D$237)))),0)</f>
        <v>7.2590980826218079E-2</v>
      </c>
      <c r="M59" s="82">
        <f>IF((IF(Dati!$D$237=3,(Dati!L172+Dati!N172+Dati!Y172+Dati!U172+Dati!V172+Dati!W172),( Dati!N172+Dati!Y172+Dati!V172+Dati!W172)/Dati!$D$237))&gt;0,((IF(Dati!$D$237=3,(Dati!R172+Dati!S172+Dati!AC172),(Dati!S172+Dati!AC172)/Dati!$D$237)/(IF(Dati!$D$237=3,(Dati!L172+Dati!N172+Dati!Y172+Dati!U172+Dati!V172+Dati!W172),( Dati!N172+Dati!Y172+Dati!V172+Dati!W172)/Dati!$D$237)))),0)</f>
        <v>0.75730769597738057</v>
      </c>
    </row>
    <row r="60" spans="1:13" ht="32.65" customHeight="1">
      <c r="A60" s="190" t="s">
        <v>582</v>
      </c>
      <c r="B60" s="186" t="s">
        <v>770</v>
      </c>
      <c r="C60" s="187"/>
      <c r="D60" s="53">
        <f>IF(Dati!$D$227&gt;0,(Dati!D173/Dati!$D$227),0)</f>
        <v>2.2148771531816467E-2</v>
      </c>
      <c r="E60" s="53">
        <f>IF(Dati!$E$227&gt;0,(Dati!E173/Dati!$E$227),0)</f>
        <v>0</v>
      </c>
      <c r="F60" s="53">
        <f>IF((Dati!D173-Dati!E173+Dati!K173)&gt;0,((Dati!J173)/(Dati!D173-Dati!E173+Dati!K173)),0)</f>
        <v>1</v>
      </c>
      <c r="G60" s="53">
        <f>IF(Dati!$F$227&gt;0,(Dati!F173/Dati!$F$227),0)</f>
        <v>2.3739941925915976E-2</v>
      </c>
      <c r="H60" s="53">
        <f>IF(Dati!$G$227&gt;0,(Dati!G173/Dati!$G$227),0)</f>
        <v>0</v>
      </c>
      <c r="I60" s="53">
        <f>IF(Dati!$H$227&gt;0,(Dati!H173/Dati!$H$227),0)</f>
        <v>2.2262822199635417E-2</v>
      </c>
      <c r="J60" s="53">
        <f>IF(Dati!$I$227&gt;0,(Dati!I173/Dati!$I$227),0)</f>
        <v>0</v>
      </c>
      <c r="K60" s="53">
        <f>IF((IF(Dati!$D$237=3,(Dati!$L$227+Dati!$M$227+Dati!$N$227+Dati!$O$227+Dati!$Y$227+Dati!$Q$227),(Dati!$N$227+Dati!$O$227+Dati!$Y$227+Dati!$Q$227))/Dati!$D$237)&gt;0,((IF(Dati!$D$237=3,(Dati!L173+Dati!M173+Dati!N173+Dati!O173+Dati!Y173+Dati!Q173),(Dati!N173+Dati!O173+Dati!Y173+Dati!Q173))/Dati!$D$237)/(IF(Dati!$D$237=3,(Dati!$L$227+Dati!$M$227+Dati!$N$227+Dati!$O$227+Dati!$Y$227+Dati!$Q$227),(Dati!$N$227+Dati!$O$227+Dati!$Y$227+Dati!$Q$227))/Dati!$D$237)),0)</f>
        <v>4.9159335760152092E-2</v>
      </c>
      <c r="L60" s="82">
        <f>IF((IF(Dati!$D$237=3,(Dati!$M$227+Dati!$O$227+Dati!$Q$227),(Dati!$O$227+Dati!$Q$227)/Dati!$D$237))&gt;0,((IF(Dati!$D$237=3,(Dati!M173+Dati!O173+Dati!Q173),(Dati!O173+Dati!Q173)/Dati!$D$237)/(IF(Dati!$D$237=3,(Dati!$M$227+Dati!$O$227+Dati!$Q$227),(Dati!$O$227+Dati!$Q$227)/Dati!$D$237)))),0)</f>
        <v>7.2590980826218079E-2</v>
      </c>
      <c r="M60" s="82">
        <f>IF((IF(Dati!$D$237=3,(Dati!L173+Dati!N173+Dati!Y173+Dati!U173+Dati!V173+Dati!W173),( Dati!N173+Dati!Y173+Dati!V173+Dati!W173)/Dati!$D$237))&gt;0,((IF(Dati!$D$237=3,(Dati!R173+Dati!S173+Dati!AC173),(Dati!S173+Dati!AC173)/Dati!$D$237)/(IF(Dati!$D$237=3,(Dati!L173+Dati!N173+Dati!Y173+Dati!U173+Dati!V173+Dati!W173),( Dati!N173+Dati!Y173+Dati!V173+Dati!W173)/Dati!$D$237)))),0)</f>
        <v>0.75730769597738057</v>
      </c>
    </row>
    <row r="61" spans="1:13" ht="13.35" customHeight="1">
      <c r="A61" s="189" t="s">
        <v>771</v>
      </c>
      <c r="B61" s="75" t="s">
        <v>556</v>
      </c>
      <c r="C61" s="76" t="s">
        <v>334</v>
      </c>
      <c r="D61" s="53">
        <f>IF(Dati!$D$227&gt;0,(Dati!D174/Dati!$D$227),0)</f>
        <v>7.311986364490835E-4</v>
      </c>
      <c r="E61" s="53">
        <f>IF(Dati!$E$227&gt;0,(Dati!E174/Dati!$E$227),0)</f>
        <v>0</v>
      </c>
      <c r="F61" s="53">
        <f>IF((Dati!D174-Dati!E174+Dati!K174)&gt;0,((Dati!J174)/(Dati!D174-Dati!E174+Dati!K174)),0)</f>
        <v>1</v>
      </c>
      <c r="G61" s="53">
        <f>IF(Dati!$F$227&gt;0,(Dati!F174/Dati!$F$227),0)</f>
        <v>1.2315875869942361E-3</v>
      </c>
      <c r="H61" s="53">
        <f>IF(Dati!$G$227&gt;0,(Dati!G174/Dati!$G$227),0)</f>
        <v>0</v>
      </c>
      <c r="I61" s="53">
        <f>IF(Dati!$H$227&gt;0,(Dati!H174/Dati!$H$227),0)</f>
        <v>1.1549571417695363E-3</v>
      </c>
      <c r="J61" s="53">
        <f>IF(Dati!$I$227&gt;0,(Dati!I174/Dati!$I$227),0)</f>
        <v>0</v>
      </c>
      <c r="K61" s="53">
        <f>IF((IF(Dati!$D$237=3,(Dati!$L$227+Dati!$M$227+Dati!$N$227+Dati!$O$227+Dati!$Y$227+Dati!$Q$227),(Dati!$N$227+Dati!$O$227+Dati!$Y$227+Dati!$Q$227))/Dati!$D$237)&gt;0,((IF(Dati!$D$237=3,(Dati!L174+Dati!M174+Dati!N174+Dati!O174+Dati!Y174+Dati!Q174),(Dati!N174+Dati!O174+Dati!Y174+Dati!Q174))/Dati!$D$237)/(IF(Dati!$D$237=3,(Dati!$L$227+Dati!$M$227+Dati!$N$227+Dati!$O$227+Dati!$Y$227+Dati!$Q$227),(Dati!$N$227+Dati!$O$227+Dati!$Y$227+Dati!$Q$227))/Dati!$D$237)),0)</f>
        <v>1.0904550487227573E-3</v>
      </c>
      <c r="L61" s="82">
        <f>IF((IF(Dati!$D$237=3,(Dati!$M$227+Dati!$O$227+Dati!$Q$227),(Dati!$O$227+Dati!$Q$227)/Dati!$D$237))&gt;0,((IF(Dati!$D$237=3,(Dati!M174+Dati!O174+Dati!Q174),(Dati!O174+Dati!Q174)/Dati!$D$237)/(IF(Dati!$D$237=3,(Dati!$M$227+Dati!$O$227+Dati!$Q$227),(Dati!$O$227+Dati!$Q$227)/Dati!$D$237)))),0)</f>
        <v>0</v>
      </c>
      <c r="M61" s="82">
        <f>IF((IF(Dati!$D$237=3,(Dati!L174+Dati!N174+Dati!Y174+Dati!U174+Dati!V174+Dati!W174),( Dati!N174+Dati!Y174+Dati!V174+Dati!W174)/Dati!$D$237))&gt;0,((IF(Dati!$D$237=3,(Dati!R174+Dati!S174+Dati!AC174),(Dati!S174+Dati!AC174)/Dati!$D$237)/(IF(Dati!$D$237=3,(Dati!L174+Dati!N174+Dati!Y174+Dati!U174+Dati!V174+Dati!W174),( Dati!N174+Dati!Y174+Dati!V174+Dati!W174)/Dati!$D$237)))),0)</f>
        <v>0.43375297767921167</v>
      </c>
    </row>
    <row r="62" spans="1:13" ht="25.35" customHeight="1">
      <c r="A62" s="190" t="s">
        <v>583</v>
      </c>
      <c r="B62" s="78" t="s">
        <v>568</v>
      </c>
      <c r="C62" s="59" t="s">
        <v>772</v>
      </c>
      <c r="D62" s="53">
        <f>IF(Dati!$D$227&gt;0,(Dati!D175/Dati!$D$227),0)</f>
        <v>0</v>
      </c>
      <c r="E62" s="53">
        <f>IF(Dati!$E$227&gt;0,(Dati!E175/Dati!$E$227),0)</f>
        <v>0</v>
      </c>
      <c r="F62" s="53">
        <f>IF((Dati!D175-Dati!E175+Dati!K175)&gt;0,((Dati!J175)/(Dati!D175-Dati!E175+Dati!K175)),0)</f>
        <v>0</v>
      </c>
      <c r="G62" s="53">
        <f>IF(Dati!$F$227&gt;0,(Dati!F175/Dati!$F$227),0)</f>
        <v>0</v>
      </c>
      <c r="H62" s="53">
        <f>IF(Dati!$G$227&gt;0,(Dati!G175/Dati!$G$227),0)</f>
        <v>0</v>
      </c>
      <c r="I62" s="53">
        <f>IF(Dati!$H$227&gt;0,(Dati!H175/Dati!$H$227),0)</f>
        <v>0</v>
      </c>
      <c r="J62" s="53">
        <f>IF(Dati!$I$227&gt;0,(Dati!I175/Dati!$I$227),0)</f>
        <v>0</v>
      </c>
      <c r="K62" s="53">
        <f>IF((IF(Dati!$D$237=3,(Dati!$L$227+Dati!$M$227+Dati!$N$227+Dati!$O$227+Dati!$Y$227+Dati!$Q$227),(Dati!$N$227+Dati!$O$227+Dati!$Y$227+Dati!$Q$227))/Dati!$D$237)&gt;0,((IF(Dati!$D$237=3,(Dati!L175+Dati!M175+Dati!N175+Dati!O175+Dati!Y175+Dati!Q175),(Dati!N175+Dati!O175+Dati!Y175+Dati!Q175))/Dati!$D$237)/(IF(Dati!$D$237=3,(Dati!$L$227+Dati!$M$227+Dati!$N$227+Dati!$O$227+Dati!$Y$227+Dati!$Q$227),(Dati!$N$227+Dati!$O$227+Dati!$Y$227+Dati!$Q$227))/Dati!$D$237)),0)</f>
        <v>0</v>
      </c>
      <c r="L62" s="82">
        <f>IF((IF(Dati!$D$237=3,(Dati!$M$227+Dati!$O$227+Dati!$Q$227),(Dati!$O$227+Dati!$Q$227)/Dati!$D$237))&gt;0,((IF(Dati!$D$237=3,(Dati!M175+Dati!O175+Dati!Q175),(Dati!O175+Dati!Q175)/Dati!$D$237)/(IF(Dati!$D$237=3,(Dati!$M$227+Dati!$O$227+Dati!$Q$227),(Dati!$O$227+Dati!$Q$227)/Dati!$D$237)))),0)</f>
        <v>0</v>
      </c>
      <c r="M62" s="82">
        <f>IF((IF(Dati!$D$237=3,(Dati!L175+Dati!N175+Dati!Y175+Dati!U175+Dati!V175+Dati!W175),( Dati!N175+Dati!Y175+Dati!V175+Dati!W175)/Dati!$D$237))&gt;0,((IF(Dati!$D$237=3,(Dati!R175+Dati!S175+Dati!AC175),(Dati!S175+Dati!AC175)/Dati!$D$237)/(IF(Dati!$D$237=3,(Dati!L175+Dati!N175+Dati!Y175+Dati!U175+Dati!V175+Dati!W175),( Dati!N175+Dati!Y175+Dati!V175+Dati!W175)/Dati!$D$237)))),0)</f>
        <v>0</v>
      </c>
    </row>
    <row r="63" spans="1:13" ht="29.1" customHeight="1">
      <c r="A63" s="190" t="s">
        <v>583</v>
      </c>
      <c r="B63" s="178" t="s">
        <v>773</v>
      </c>
      <c r="C63" s="179"/>
      <c r="D63" s="53">
        <f>IF(Dati!$D$227&gt;0,(Dati!D176/Dati!$D$227),0)</f>
        <v>7.311986364490835E-4</v>
      </c>
      <c r="E63" s="53">
        <f>IF(Dati!$E$227&gt;0,(Dati!E176/Dati!$E$227),0)</f>
        <v>0</v>
      </c>
      <c r="F63" s="53">
        <f>IF((Dati!D176-Dati!E176+Dati!K176)&gt;0,((Dati!J176)/(Dati!D176-Dati!E176+Dati!K176)),0)</f>
        <v>1</v>
      </c>
      <c r="G63" s="53">
        <f>IF(Dati!$F$227&gt;0,(Dati!F176/Dati!$F$227),0)</f>
        <v>1.2315875869942361E-3</v>
      </c>
      <c r="H63" s="53">
        <f>IF(Dati!$G$227&gt;0,(Dati!G176/Dati!$G$227),0)</f>
        <v>0</v>
      </c>
      <c r="I63" s="53">
        <f>IF(Dati!$H$227&gt;0,(Dati!H176/Dati!$H$227),0)</f>
        <v>1.1549571417695363E-3</v>
      </c>
      <c r="J63" s="53">
        <f>IF(Dati!$I$227&gt;0,(Dati!I176/Dati!$I$227),0)</f>
        <v>0</v>
      </c>
      <c r="K63" s="53">
        <f>IF((IF(Dati!$D$237=3,(Dati!$L$227+Dati!$M$227+Dati!$N$227+Dati!$O$227+Dati!$Y$227+Dati!$Q$227),(Dati!$N$227+Dati!$O$227+Dati!$Y$227+Dati!$Q$227))/Dati!$D$237)&gt;0,((IF(Dati!$D$237=3,(Dati!L176+Dati!M176+Dati!N176+Dati!O176+Dati!Y176+Dati!Q176),(Dati!N176+Dati!O176+Dati!Y176+Dati!Q176))/Dati!$D$237)/(IF(Dati!$D$237=3,(Dati!$L$227+Dati!$M$227+Dati!$N$227+Dati!$O$227+Dati!$Y$227+Dati!$Q$227),(Dati!$N$227+Dati!$O$227+Dati!$Y$227+Dati!$Q$227))/Dati!$D$237)),0)</f>
        <v>1.0904550487227573E-3</v>
      </c>
      <c r="L63" s="82">
        <f>IF((IF(Dati!$D$237=3,(Dati!$M$227+Dati!$O$227+Dati!$Q$227),(Dati!$O$227+Dati!$Q$227)/Dati!$D$237))&gt;0,((IF(Dati!$D$237=3,(Dati!M176+Dati!O176+Dati!Q176),(Dati!O176+Dati!Q176)/Dati!$D$237)/(IF(Dati!$D$237=3,(Dati!$M$227+Dati!$O$227+Dati!$Q$227),(Dati!$O$227+Dati!$Q$227)/Dati!$D$237)))),0)</f>
        <v>0</v>
      </c>
      <c r="M63" s="82">
        <f>IF((IF(Dati!$D$237=3,(Dati!L176+Dati!N176+Dati!Y176+Dati!U176+Dati!V176+Dati!W176),( Dati!N176+Dati!Y176+Dati!V176+Dati!W176)/Dati!$D$237))&gt;0,((IF(Dati!$D$237=3,(Dati!R176+Dati!S176+Dati!AC176),(Dati!S176+Dati!AC176)/Dati!$D$237)/(IF(Dati!$D$237=3,(Dati!L176+Dati!N176+Dati!Y176+Dati!U176+Dati!V176+Dati!W176),( Dati!N176+Dati!Y176+Dati!V176+Dati!W176)/Dati!$D$237)))),0)</f>
        <v>0.43375297767921167</v>
      </c>
    </row>
    <row r="64" spans="1:13" ht="30.75" customHeight="1">
      <c r="A64" s="189" t="s">
        <v>774</v>
      </c>
      <c r="B64" s="78" t="s">
        <v>574</v>
      </c>
      <c r="C64" s="59" t="s">
        <v>339</v>
      </c>
      <c r="D64" s="53">
        <f>IF(Dati!$D$227&gt;0,(Dati!D177/Dati!$D$227),0)</f>
        <v>1.8948818164740703E-2</v>
      </c>
      <c r="E64" s="53">
        <f>IF(Dati!$E$227&gt;0,(Dati!E177/Dati!$E$227),0)</f>
        <v>0</v>
      </c>
      <c r="F64" s="53">
        <f>IF((Dati!D177-Dati!E177+Dati!K177)&gt;0,((Dati!J177)/(Dati!D177-Dati!E177+Dati!K177)),0)</f>
        <v>1</v>
      </c>
      <c r="G64" s="53">
        <f>IF(Dati!$F$227&gt;0,(Dati!F177/Dati!$F$227),0)</f>
        <v>2.5661647154107257E-2</v>
      </c>
      <c r="H64" s="53">
        <f>IF(Dati!$G$227&gt;0,(Dati!G177/Dati!$G$227),0)</f>
        <v>0</v>
      </c>
      <c r="I64" s="53">
        <f>IF(Dati!$H$227&gt;0,(Dati!H177/Dati!$H$227),0)</f>
        <v>2.4064957265881232E-2</v>
      </c>
      <c r="J64" s="53">
        <f>IF(Dati!$I$227&gt;0,(Dati!I177/Dati!$I$227),0)</f>
        <v>0</v>
      </c>
      <c r="K64" s="53">
        <f>IF((IF(Dati!$D$237=3,(Dati!$L$227+Dati!$M$227+Dati!$N$227+Dati!$O$227+Dati!$Y$227+Dati!$Q$227),(Dati!$N$227+Dati!$O$227+Dati!$Y$227+Dati!$Q$227))/Dati!$D$237)&gt;0,((IF(Dati!$D$237=3,(Dati!L177+Dati!M177+Dati!N177+Dati!O177+Dati!Y177+Dati!Q177),(Dati!N177+Dati!O177+Dati!Y177+Dati!Q177))/Dati!$D$237)/(IF(Dati!$D$237=3,(Dati!$L$227+Dati!$M$227+Dati!$N$227+Dati!$O$227+Dati!$Y$227+Dati!$Q$227),(Dati!$N$227+Dati!$O$227+Dati!$Y$227+Dati!$Q$227))/Dati!$D$237)),0)</f>
        <v>2.2635213084688275E-2</v>
      </c>
      <c r="L64" s="82">
        <f>IF((IF(Dati!$D$237=3,(Dati!$M$227+Dati!$O$227+Dati!$Q$227),(Dati!$O$227+Dati!$Q$227)/Dati!$D$237))&gt;0,((IF(Dati!$D$237=3,(Dati!M177+Dati!O177+Dati!Q177),(Dati!O177+Dati!Q177)/Dati!$D$237)/(IF(Dati!$D$237=3,(Dati!$M$227+Dati!$O$227+Dati!$Q$227),(Dati!$O$227+Dati!$Q$227)/Dati!$D$237)))),0)</f>
        <v>0</v>
      </c>
      <c r="M64" s="82">
        <f>IF((IF(Dati!$D$237=3,(Dati!L177+Dati!N177+Dati!Y177+Dati!U177+Dati!V177+Dati!W177),( Dati!N177+Dati!Y177+Dati!V177+Dati!W177)/Dati!$D$237))&gt;0,((IF(Dati!$D$237=3,(Dati!R177+Dati!S177+Dati!AC177),(Dati!S177+Dati!AC177)/Dati!$D$237)/(IF(Dati!$D$237=3,(Dati!L177+Dati!N177+Dati!Y177+Dati!U177+Dati!V177+Dati!W177),( Dati!N177+Dati!Y177+Dati!V177+Dati!W177)/Dati!$D$237)))),0)</f>
        <v>0.91466786609938999</v>
      </c>
    </row>
    <row r="65" spans="1:13" ht="24.75" customHeight="1">
      <c r="A65" s="190" t="s">
        <v>584</v>
      </c>
      <c r="B65" s="75" t="s">
        <v>557</v>
      </c>
      <c r="C65" s="76" t="s">
        <v>341</v>
      </c>
      <c r="D65" s="53">
        <f>IF(Dati!$D$227&gt;0,(Dati!D178/Dati!$D$227),0)</f>
        <v>4.061258271620595E-2</v>
      </c>
      <c r="E65" s="53">
        <f>IF(Dati!$E$227&gt;0,(Dati!E178/Dati!$E$227),0)</f>
        <v>0</v>
      </c>
      <c r="F65" s="53">
        <f>IF((Dati!D178-Dati!E178+Dati!K178)&gt;0,((Dati!J178)/(Dati!D178-Dati!E178+Dati!K178)),0)</f>
        <v>1</v>
      </c>
      <c r="G65" s="53">
        <f>IF(Dati!$F$227&gt;0,(Dati!F178/Dati!$F$227),0)</f>
        <v>6.8405423992525263E-2</v>
      </c>
      <c r="H65" s="53">
        <f>IF(Dati!$G$227&gt;0,(Dati!G178/Dati!$G$227),0)</f>
        <v>0</v>
      </c>
      <c r="I65" s="53">
        <f>IF(Dati!$H$227&gt;0,(Dati!H178/Dati!$H$227),0)</f>
        <v>6.4149179327763067E-2</v>
      </c>
      <c r="J65" s="53">
        <f>IF(Dati!$I$227&gt;0,(Dati!I178/Dati!$I$227),0)</f>
        <v>0</v>
      </c>
      <c r="K65" s="53">
        <f>IF((IF(Dati!$D$237=3,(Dati!$L$227+Dati!$M$227+Dati!$N$227+Dati!$O$227+Dati!$Y$227+Dati!$Q$227),(Dati!$N$227+Dati!$O$227+Dati!$Y$227+Dati!$Q$227))/Dati!$D$237)&gt;0,((IF(Dati!$D$237=3,(Dati!L178+Dati!M178+Dati!N178+Dati!O178+Dati!Y178+Dati!Q178),(Dati!N178+Dati!O178+Dati!Y178+Dati!Q178))/Dati!$D$237)/(IF(Dati!$D$237=3,(Dati!$L$227+Dati!$M$227+Dati!$N$227+Dati!$O$227+Dati!$Y$227+Dati!$Q$227),(Dati!$N$227+Dati!$O$227+Dati!$Y$227+Dati!$Q$227))/Dati!$D$237)),0)</f>
        <v>8.0845251226343895E-2</v>
      </c>
      <c r="L65" s="82">
        <f>IF((IF(Dati!$D$237=3,(Dati!$M$227+Dati!$O$227+Dati!$Q$227),(Dati!$O$227+Dati!$Q$227)/Dati!$D$237))&gt;0,((IF(Dati!$D$237=3,(Dati!M178+Dati!O178+Dati!Q178),(Dati!O178+Dati!Q178)/Dati!$D$237)/(IF(Dati!$D$237=3,(Dati!$M$227+Dati!$O$227+Dati!$Q$227),(Dati!$O$227+Dati!$Q$227)/Dati!$D$237)))),0)</f>
        <v>8.4400353441645062E-3</v>
      </c>
      <c r="M65" s="82">
        <f>IF((IF(Dati!$D$237=3,(Dati!L178+Dati!N178+Dati!Y178+Dati!U178+Dati!V178+Dati!W178),( Dati!N178+Dati!Y178+Dati!V178+Dati!W178)/Dati!$D$237))&gt;0,((IF(Dati!$D$237=3,(Dati!R178+Dati!S178+Dati!AC178),(Dati!S178+Dati!AC178)/Dati!$D$237)/(IF(Dati!$D$237=3,(Dati!L178+Dati!N178+Dati!Y178+Dati!U178+Dati!V178+Dati!W178),( Dati!N178+Dati!Y178+Dati!V178+Dati!W178)/Dati!$D$237)))),0)</f>
        <v>0.78147331322630509</v>
      </c>
    </row>
    <row r="66" spans="1:13" ht="21.75" customHeight="1">
      <c r="A66" s="190" t="s">
        <v>584</v>
      </c>
      <c r="B66" s="75" t="s">
        <v>579</v>
      </c>
      <c r="C66" s="76" t="s">
        <v>343</v>
      </c>
      <c r="D66" s="53">
        <f>IF(Dati!$D$227&gt;0,(Dati!D179/Dati!$D$227),0)</f>
        <v>1.9813435691588107E-2</v>
      </c>
      <c r="E66" s="53">
        <f>IF(Dati!$E$227&gt;0,(Dati!E179/Dati!$E$227),0)</f>
        <v>0</v>
      </c>
      <c r="F66" s="53">
        <f>IF((Dati!D179-Dati!E179+Dati!K179)&gt;0,((Dati!J179)/(Dati!D179-Dati!E179+Dati!K179)),0)</f>
        <v>1.0000000000000002</v>
      </c>
      <c r="G66" s="53">
        <f>IF(Dati!$F$227&gt;0,(Dati!F179/Dati!$F$227),0)</f>
        <v>3.337257516230021E-2</v>
      </c>
      <c r="H66" s="53">
        <f>IF(Dati!$G$227&gt;0,(Dati!G179/Dati!$G$227),0)</f>
        <v>0</v>
      </c>
      <c r="I66" s="53">
        <f>IF(Dati!$H$227&gt;0,(Dati!H179/Dati!$H$227),0)</f>
        <v>3.129610466195748E-2</v>
      </c>
      <c r="J66" s="53">
        <f>IF(Dati!$I$227&gt;0,(Dati!I179/Dati!$I$227),0)</f>
        <v>0</v>
      </c>
      <c r="K66" s="53">
        <f>IF((IF(Dati!$D$237=3,(Dati!$L$227+Dati!$M$227+Dati!$N$227+Dati!$O$227+Dati!$Y$227+Dati!$Q$227),(Dati!$N$227+Dati!$O$227+Dati!$Y$227+Dati!$Q$227))/Dati!$D$237)&gt;0,((IF(Dati!$D$237=3,(Dati!L179+Dati!M179+Dati!N179+Dati!O179+Dati!Y179+Dati!Q179),(Dati!N179+Dati!O179+Dati!Y179+Dati!Q179))/Dati!$D$237)/(IF(Dati!$D$237=3,(Dati!$L$227+Dati!$M$227+Dati!$N$227+Dati!$O$227+Dati!$Y$227+Dati!$Q$227),(Dati!$N$227+Dati!$O$227+Dati!$Y$227+Dati!$Q$227))/Dati!$D$237)),0)</f>
        <v>3.4270859477637326E-2</v>
      </c>
      <c r="L66" s="82">
        <f>IF((IF(Dati!$D$237=3,(Dati!$M$227+Dati!$O$227+Dati!$Q$227),(Dati!$O$227+Dati!$Q$227)/Dati!$D$237))&gt;0,((IF(Dati!$D$237=3,(Dati!M179+Dati!O179+Dati!Q179),(Dati!O179+Dati!Q179)/Dati!$D$237)/(IF(Dati!$D$237=3,(Dati!$M$227+Dati!$O$227+Dati!$Q$227),(Dati!$O$227+Dati!$Q$227)/Dati!$D$237)))),0)</f>
        <v>0</v>
      </c>
      <c r="M66" s="82">
        <f>IF((IF(Dati!$D$237=3,(Dati!L179+Dati!N179+Dati!Y179+Dati!U179+Dati!V179+Dati!W179),( Dati!N179+Dati!Y179+Dati!V179+Dati!W179)/Dati!$D$237))&gt;0,((IF(Dati!$D$237=3,(Dati!R179+Dati!S179+Dati!AC179),(Dati!S179+Dati!AC179)/Dati!$D$237)/(IF(Dati!$D$237=3,(Dati!L179+Dati!N179+Dati!Y179+Dati!U179+Dati!V179+Dati!W179),( Dati!N179+Dati!Y179+Dati!V179+Dati!W179)/Dati!$D$237)))),0)</f>
        <v>0.84328980531529185</v>
      </c>
    </row>
    <row r="67" spans="1:13" ht="30" customHeight="1">
      <c r="A67" s="190" t="s">
        <v>584</v>
      </c>
      <c r="B67" s="78" t="s">
        <v>559</v>
      </c>
      <c r="C67" s="59" t="s">
        <v>775</v>
      </c>
      <c r="D67" s="53">
        <f>IF(Dati!$D$227&gt;0,(Dati!D180/Dati!$D$227),0)</f>
        <v>1.3227067455552974E-2</v>
      </c>
      <c r="E67" s="53">
        <f>IF(Dati!$E$227&gt;0,(Dati!E180/Dati!$E$227),0)</f>
        <v>0</v>
      </c>
      <c r="F67" s="53">
        <f>IF((Dati!D180-Dati!E180+Dati!K180)&gt;0,((Dati!J180)/(Dati!D180-Dati!E180+Dati!K180)),0)</f>
        <v>1</v>
      </c>
      <c r="G67" s="53">
        <f>IF(Dati!$F$227&gt;0,(Dati!F180/Dati!$F$227),0)</f>
        <v>2.2278887402888147E-2</v>
      </c>
      <c r="H67" s="53">
        <f>IF(Dati!$G$227&gt;0,(Dati!G180/Dati!$G$227),0)</f>
        <v>0</v>
      </c>
      <c r="I67" s="53">
        <f>IF(Dati!$H$227&gt;0,(Dati!H180/Dati!$H$227),0)</f>
        <v>2.0892675753125665E-2</v>
      </c>
      <c r="J67" s="53">
        <f>IF(Dati!$I$227&gt;0,(Dati!I180/Dati!$I$227),0)</f>
        <v>0</v>
      </c>
      <c r="K67" s="53">
        <f>IF((IF(Dati!$D$237=3,(Dati!$L$227+Dati!$M$227+Dati!$N$227+Dati!$O$227+Dati!$Y$227+Dati!$Q$227),(Dati!$N$227+Dati!$O$227+Dati!$Y$227+Dati!$Q$227))/Dati!$D$237)&gt;0,((IF(Dati!$D$237=3,(Dati!L180+Dati!M180+Dati!N180+Dati!O180+Dati!Y180+Dati!Q180),(Dati!N180+Dati!O180+Dati!Y180+Dati!Q180))/Dati!$D$237)/(IF(Dati!$D$237=3,(Dati!$L$227+Dati!$M$227+Dati!$N$227+Dati!$O$227+Dati!$Y$227+Dati!$Q$227),(Dati!$N$227+Dati!$O$227+Dati!$Y$227+Dati!$Q$227))/Dati!$D$237)),0)</f>
        <v>4.3612191409506404E-3</v>
      </c>
      <c r="L67" s="82">
        <f>IF((IF(Dati!$D$237=3,(Dati!$M$227+Dati!$O$227+Dati!$Q$227),(Dati!$O$227+Dati!$Q$227)/Dati!$D$237))&gt;0,((IF(Dati!$D$237=3,(Dati!M180+Dati!O180+Dati!Q180),(Dati!O180+Dati!Q180)/Dati!$D$237)/(IF(Dati!$D$237=3,(Dati!$M$227+Dati!$O$227+Dati!$Q$227),(Dati!$O$227+Dati!$Q$227)/Dati!$D$237)))),0)</f>
        <v>0</v>
      </c>
      <c r="M67" s="82">
        <f>IF((IF(Dati!$D$237=3,(Dati!L180+Dati!N180+Dati!Y180+Dati!U180+Dati!V180+Dati!W180),( Dati!N180+Dati!Y180+Dati!V180+Dati!W180)/Dati!$D$237))&gt;0,((IF(Dati!$D$237=3,(Dati!R180+Dati!S180+Dati!AC180),(Dati!S180+Dati!AC180)/Dati!$D$237)/(IF(Dati!$D$237=3,(Dati!L180+Dati!N180+Dati!Y180+Dati!U180+Dati!V180+Dati!W180),( Dati!N180+Dati!Y180+Dati!V180+Dati!W180)/Dati!$D$237)))),0)</f>
        <v>0.75109632369935531</v>
      </c>
    </row>
    <row r="68" spans="1:13" ht="22.5" customHeight="1">
      <c r="A68" s="190" t="s">
        <v>584</v>
      </c>
      <c r="B68" s="75" t="s">
        <v>571</v>
      </c>
      <c r="C68" s="76" t="s">
        <v>347</v>
      </c>
      <c r="D68" s="53">
        <f>IF(Dati!$D$227&gt;0,(Dati!D181/Dati!$D$227),0)</f>
        <v>1.8783967969755986E-2</v>
      </c>
      <c r="E68" s="53">
        <f>IF(Dati!$E$227&gt;0,(Dati!E181/Dati!$E$227),0)</f>
        <v>0</v>
      </c>
      <c r="F68" s="53">
        <f>IF((Dati!D181-Dati!E181+Dati!K181)&gt;0,((Dati!J181)/(Dati!D181-Dati!E181+Dati!K181)),0)</f>
        <v>1</v>
      </c>
      <c r="G68" s="53">
        <f>IF(Dati!$F$227&gt;0,(Dati!F181/Dati!$F$227),0)</f>
        <v>3.1638600829994465E-2</v>
      </c>
      <c r="H68" s="53">
        <f>IF(Dati!$G$227&gt;0,(Dati!G181/Dati!$G$227),0)</f>
        <v>0</v>
      </c>
      <c r="I68" s="53">
        <f>IF(Dati!$H$227&gt;0,(Dati!H181/Dati!$H$227),0)</f>
        <v>2.9670019712831598E-2</v>
      </c>
      <c r="J68" s="53">
        <f>IF(Dati!$I$227&gt;0,(Dati!I181/Dati!$I$227),0)</f>
        <v>0</v>
      </c>
      <c r="K68" s="53">
        <f>IF((IF(Dati!$D$237=3,(Dati!$L$227+Dati!$M$227+Dati!$N$227+Dati!$O$227+Dati!$Y$227+Dati!$Q$227),(Dati!$N$227+Dati!$O$227+Dati!$Y$227+Dati!$Q$227))/Dati!$D$237)&gt;0,((IF(Dati!$D$237=3,(Dati!L181+Dati!M181+Dati!N181+Dati!O181+Dati!Y181+Dati!Q181),(Dati!N181+Dati!O181+Dati!Y181+Dati!Q181))/Dati!$D$237)/(IF(Dati!$D$237=3,(Dati!$L$227+Dati!$M$227+Dati!$N$227+Dati!$O$227+Dati!$Y$227+Dati!$Q$227),(Dati!$N$227+Dati!$O$227+Dati!$Y$227+Dati!$Q$227))/Dati!$D$237)),0)</f>
        <v>3.2868742861412885E-2</v>
      </c>
      <c r="L68" s="82">
        <f>IF((IF(Dati!$D$237=3,(Dati!$M$227+Dati!$O$227+Dati!$Q$227),(Dati!$O$227+Dati!$Q$227)/Dati!$D$237))&gt;0,((IF(Dati!$D$237=3,(Dati!M181+Dati!O181+Dati!Q181),(Dati!O181+Dati!Q181)/Dati!$D$237)/(IF(Dati!$D$237=3,(Dati!$M$227+Dati!$O$227+Dati!$Q$227),(Dati!$O$227+Dati!$Q$227)/Dati!$D$237)))),0)</f>
        <v>7.1927567323693611E-2</v>
      </c>
      <c r="M68" s="82">
        <f>IF((IF(Dati!$D$237=3,(Dati!L181+Dati!N181+Dati!Y181+Dati!U181+Dati!V181+Dati!W181),( Dati!N181+Dati!Y181+Dati!V181+Dati!W181)/Dati!$D$237))&gt;0,((IF(Dati!$D$237=3,(Dati!R181+Dati!S181+Dati!AC181),(Dati!S181+Dati!AC181)/Dati!$D$237)/(IF(Dati!$D$237=3,(Dati!L181+Dati!N181+Dati!Y181+Dati!U181+Dati!V181+Dati!W181),( Dati!N181+Dati!Y181+Dati!V181+Dati!W181)/Dati!$D$237)))),0)</f>
        <v>0.78482114071150233</v>
      </c>
    </row>
    <row r="69" spans="1:13" ht="29.25" customHeight="1">
      <c r="A69" s="190" t="s">
        <v>584</v>
      </c>
      <c r="B69" s="78" t="s">
        <v>580</v>
      </c>
      <c r="C69" s="59" t="s">
        <v>349</v>
      </c>
      <c r="D69" s="53">
        <f>IF(Dati!$D$227&gt;0,(Dati!D182/Dati!$D$227),0)</f>
        <v>2.529359398410124E-3</v>
      </c>
      <c r="E69" s="53">
        <f>IF(Dati!$E$227&gt;0,(Dati!E182/Dati!$E$227),0)</f>
        <v>0</v>
      </c>
      <c r="F69" s="53">
        <f>IF((Dati!D182-Dati!E182+Dati!K182)&gt;0,((Dati!J182)/(Dati!D182-Dati!E182+Dati!K182)),0)</f>
        <v>1</v>
      </c>
      <c r="G69" s="53">
        <f>IF(Dati!$F$227&gt;0,(Dati!F182/Dati!$F$227),0)</f>
        <v>4.2603028545801129E-3</v>
      </c>
      <c r="H69" s="53">
        <f>IF(Dati!$G$227&gt;0,(Dati!G182/Dati!$G$227),0)</f>
        <v>0</v>
      </c>
      <c r="I69" s="53">
        <f>IF(Dati!$H$227&gt;0,(Dati!H182/Dati!$H$227),0)</f>
        <v>3.9952231249806127E-3</v>
      </c>
      <c r="J69" s="53">
        <f>IF(Dati!$I$227&gt;0,(Dati!I182/Dati!$I$227),0)</f>
        <v>0</v>
      </c>
      <c r="K69" s="53">
        <f>IF((IF(Dati!$D$237=3,(Dati!$L$227+Dati!$M$227+Dati!$N$227+Dati!$O$227+Dati!$Y$227+Dati!$Q$227),(Dati!$N$227+Dati!$O$227+Dati!$Y$227+Dati!$Q$227))/Dati!$D$237)&gt;0,((IF(Dati!$D$237=3,(Dati!L182+Dati!M182+Dati!N182+Dati!O182+Dati!Y182+Dati!Q182),(Dati!N182+Dati!O182+Dati!Y182+Dati!Q182))/Dati!$D$237)/(IF(Dati!$D$237=3,(Dati!$L$227+Dati!$M$227+Dati!$N$227+Dati!$O$227+Dati!$Y$227+Dati!$Q$227),(Dati!$N$227+Dati!$O$227+Dati!$Y$227+Dati!$Q$227))/Dati!$D$237)),0)</f>
        <v>4.2020314173641764E-3</v>
      </c>
      <c r="L69" s="82">
        <f>IF((IF(Dati!$D$237=3,(Dati!$M$227+Dati!$O$227+Dati!$Q$227),(Dati!$O$227+Dati!$Q$227)/Dati!$D$237))&gt;0,((IF(Dati!$D$237=3,(Dati!M182+Dati!O182+Dati!Q182),(Dati!O182+Dati!Q182)/Dati!$D$237)/(IF(Dati!$D$237=3,(Dati!$M$227+Dati!$O$227+Dati!$Q$227),(Dati!$O$227+Dati!$Q$227)/Dati!$D$237)))),0)</f>
        <v>0</v>
      </c>
      <c r="M69" s="82">
        <f>IF((IF(Dati!$D$237=3,(Dati!L182+Dati!N182+Dati!Y182+Dati!U182+Dati!V182+Dati!W182),( Dati!N182+Dati!Y182+Dati!V182+Dati!W182)/Dati!$D$237))&gt;0,((IF(Dati!$D$237=3,(Dati!R182+Dati!S182+Dati!AC182),(Dati!S182+Dati!AC182)/Dati!$D$237)/(IF(Dati!$D$237=3,(Dati!L182+Dati!N182+Dati!Y182+Dati!U182+Dati!V182+Dati!W182),( Dati!N182+Dati!Y182+Dati!V182+Dati!W182)/Dati!$D$237)))),0)</f>
        <v>0.38046248235719765</v>
      </c>
    </row>
    <row r="70" spans="1:13" ht="44.25" customHeight="1">
      <c r="A70" s="190" t="s">
        <v>584</v>
      </c>
      <c r="B70" s="78" t="s">
        <v>562</v>
      </c>
      <c r="C70" s="59" t="s">
        <v>733</v>
      </c>
      <c r="D70" s="53">
        <f>IF(Dati!$D$227&gt;0,(Dati!D183/Dati!$D$227),0)</f>
        <v>7.4799456160777348E-3</v>
      </c>
      <c r="E70" s="53">
        <f>IF(Dati!$E$227&gt;0,(Dati!E183/Dati!$E$227),0)</f>
        <v>0</v>
      </c>
      <c r="F70" s="53">
        <f>IF((Dati!D183-Dati!E183+Dati!K183)&gt;0,((Dati!J183)/(Dati!D183-Dati!E183+Dati!K183)),0)</f>
        <v>1</v>
      </c>
      <c r="G70" s="53">
        <f>IF(Dati!$F$227&gt;0,(Dati!F183/Dati!$F$227),0)</f>
        <v>1.2598776465025283E-2</v>
      </c>
      <c r="H70" s="53">
        <f>IF(Dati!$G$227&gt;0,(Dati!G183/Dati!$G$227),0)</f>
        <v>0</v>
      </c>
      <c r="I70" s="53">
        <f>IF(Dati!$H$227&gt;0,(Dati!H183/Dati!$H$227),0)</f>
        <v>1.1814869692988391E-2</v>
      </c>
      <c r="J70" s="53">
        <f>IF(Dati!$I$227&gt;0,(Dati!I183/Dati!$I$227),0)</f>
        <v>0</v>
      </c>
      <c r="K70" s="53">
        <f>IF((IF(Dati!$D$237=3,(Dati!$L$227+Dati!$M$227+Dati!$N$227+Dati!$O$227+Dati!$Y$227+Dati!$Q$227),(Dati!$N$227+Dati!$O$227+Dati!$Y$227+Dati!$Q$227))/Dati!$D$237)&gt;0,((IF(Dati!$D$237=3,(Dati!L183+Dati!M183+Dati!N183+Dati!O183+Dati!Y183+Dati!Q183),(Dati!N183+Dati!O183+Dati!Y183+Dati!Q183))/Dati!$D$237)/(IF(Dati!$D$237=3,(Dati!$L$227+Dati!$M$227+Dati!$N$227+Dati!$O$227+Dati!$Y$227+Dati!$Q$227),(Dati!$N$227+Dati!$O$227+Dati!$Y$227+Dati!$Q$227))/Dati!$D$237)),0)</f>
        <v>1.4602219716166081E-2</v>
      </c>
      <c r="L70" s="82">
        <f>IF((IF(Dati!$D$237=3,(Dati!$M$227+Dati!$O$227+Dati!$Q$227),(Dati!$O$227+Dati!$Q$227)/Dati!$D$237))&gt;0,((IF(Dati!$D$237=3,(Dati!M183+Dati!O183+Dati!Q183),(Dati!O183+Dati!Q183)/Dati!$D$237)/(IF(Dati!$D$237=3,(Dati!$M$227+Dati!$O$227+Dati!$Q$227),(Dati!$O$227+Dati!$Q$227)/Dati!$D$237)))),0)</f>
        <v>0</v>
      </c>
      <c r="M70" s="82">
        <f>IF((IF(Dati!$D$237=3,(Dati!L183+Dati!N183+Dati!Y183+Dati!U183+Dati!V183+Dati!W183),( Dati!N183+Dati!Y183+Dati!V183+Dati!W183)/Dati!$D$237))&gt;0,((IF(Dati!$D$237=3,(Dati!R183+Dati!S183+Dati!AC183),(Dati!S183+Dati!AC183)/Dati!$D$237)/(IF(Dati!$D$237=3,(Dati!L183+Dati!N183+Dati!Y183+Dati!U183+Dati!V183+Dati!W183),( Dati!N183+Dati!Y183+Dati!V183+Dati!W183)/Dati!$D$237)))),0)</f>
        <v>0.99978358355872821</v>
      </c>
    </row>
    <row r="71" spans="1:13" ht="30.75" customHeight="1">
      <c r="A71" s="190" t="s">
        <v>584</v>
      </c>
      <c r="B71" s="78" t="s">
        <v>581</v>
      </c>
      <c r="C71" s="59" t="s">
        <v>353</v>
      </c>
      <c r="D71" s="53">
        <f>IF(Dati!$D$227&gt;0,(Dati!D184/Dati!$D$227),0)</f>
        <v>2.9247945457963343E-4</v>
      </c>
      <c r="E71" s="53">
        <f>IF(Dati!$E$227&gt;0,(Dati!E184/Dati!$E$227),0)</f>
        <v>0</v>
      </c>
      <c r="F71" s="53">
        <f>IF((Dati!D184-Dati!E184+Dati!K184)&gt;0,((Dati!J184)/(Dati!D184-Dati!E184+Dati!K184)),0)</f>
        <v>1</v>
      </c>
      <c r="G71" s="53">
        <f>IF(Dati!$F$227&gt;0,(Dati!F184/Dati!$F$227),0)</f>
        <v>4.926350347976944E-4</v>
      </c>
      <c r="H71" s="53">
        <f>IF(Dati!$G$227&gt;0,(Dati!G184/Dati!$G$227),0)</f>
        <v>0</v>
      </c>
      <c r="I71" s="53">
        <f>IF(Dati!$H$227&gt;0,(Dati!H184/Dati!$H$227),0)</f>
        <v>4.6198285670781449E-4</v>
      </c>
      <c r="J71" s="53">
        <f>IF(Dati!$I$227&gt;0,(Dati!I184/Dati!$I$227),0)</f>
        <v>0</v>
      </c>
      <c r="K71" s="53">
        <f>IF((IF(Dati!$D$237=3,(Dati!$L$227+Dati!$M$227+Dati!$N$227+Dati!$O$227+Dati!$Y$227+Dati!$Q$227),(Dati!$N$227+Dati!$O$227+Dati!$Y$227+Dati!$Q$227))/Dati!$D$237)&gt;0,((IF(Dati!$D$237=3,(Dati!L184+Dati!M184+Dati!N184+Dati!O184+Dati!Y184+Dati!Q184),(Dati!N184+Dati!O184+Dati!Y184+Dati!Q184))/Dati!$D$237)/(IF(Dati!$D$237=3,(Dati!$L$227+Dati!$M$227+Dati!$N$227+Dati!$O$227+Dati!$Y$227+Dati!$Q$227),(Dati!$N$227+Dati!$O$227+Dati!$Y$227+Dati!$Q$227))/Dati!$D$237)),0)</f>
        <v>2.2011783766735953E-3</v>
      </c>
      <c r="L71" s="82">
        <f>IF((IF(Dati!$D$237=3,(Dati!$M$227+Dati!$O$227+Dati!$Q$227),(Dati!$O$227+Dati!$Q$227)/Dati!$D$237))&gt;0,((IF(Dati!$D$237=3,(Dati!M184+Dati!O184+Dati!Q184),(Dati!O184+Dati!Q184)/Dati!$D$237)/(IF(Dati!$D$237=3,(Dati!$M$227+Dati!$O$227+Dati!$Q$227),(Dati!$O$227+Dati!$Q$227)/Dati!$D$237)))),0)</f>
        <v>0</v>
      </c>
      <c r="M71" s="82">
        <f>IF((IF(Dati!$D$237=3,(Dati!L184+Dati!N184+Dati!Y184+Dati!U184+Dati!V184+Dati!W184),( Dati!N184+Dati!Y184+Dati!V184+Dati!W184)/Dati!$D$237))&gt;0,((IF(Dati!$D$237=3,(Dati!R184+Dati!S184+Dati!AC184),(Dati!S184+Dati!AC184)/Dati!$D$237)/(IF(Dati!$D$237=3,(Dati!L184+Dati!N184+Dati!Y184+Dati!U184+Dati!V184+Dati!W184),( Dati!N184+Dati!Y184+Dati!V184+Dati!W184)/Dati!$D$237)))),0)</f>
        <v>1</v>
      </c>
    </row>
    <row r="72" spans="1:13" ht="30.75" customHeight="1">
      <c r="A72" s="190" t="s">
        <v>584</v>
      </c>
      <c r="B72" s="78" t="s">
        <v>564</v>
      </c>
      <c r="C72" s="59" t="s">
        <v>355</v>
      </c>
      <c r="D72" s="53">
        <f>IF(Dati!$D$227&gt;0,(Dati!D185/Dati!$D$227),0)</f>
        <v>6.2087816473646437E-3</v>
      </c>
      <c r="E72" s="53">
        <f>IF(Dati!$E$227&gt;0,(Dati!E185/Dati!$E$227),0)</f>
        <v>0</v>
      </c>
      <c r="F72" s="53">
        <f>IF((Dati!D185-Dati!E185+Dati!K185)&gt;0,((Dati!J185)/(Dati!D185-Dati!E185+Dati!K185)),0)</f>
        <v>1</v>
      </c>
      <c r="G72" s="53">
        <f>IF(Dati!$F$227&gt;0,(Dati!F185/Dati!$F$227),0)</f>
        <v>1.0457703319013764E-2</v>
      </c>
      <c r="H72" s="53">
        <f>IF(Dati!$G$227&gt;0,(Dati!G185/Dati!$G$227),0)</f>
        <v>0</v>
      </c>
      <c r="I72" s="53">
        <f>IF(Dati!$H$227&gt;0,(Dati!H185/Dati!$H$227),0)</f>
        <v>9.8070159705648738E-3</v>
      </c>
      <c r="J72" s="53">
        <f>IF(Dati!$I$227&gt;0,(Dati!I185/Dati!$I$227),0)</f>
        <v>0</v>
      </c>
      <c r="K72" s="53">
        <f>IF((IF(Dati!$D$237=3,(Dati!$L$227+Dati!$M$227+Dati!$N$227+Dati!$O$227+Dati!$Y$227+Dati!$Q$227),(Dati!$N$227+Dati!$O$227+Dati!$Y$227+Dati!$Q$227))/Dati!$D$237)&gt;0,((IF(Dati!$D$237=3,(Dati!L185+Dati!M185+Dati!N185+Dati!O185+Dati!Y185+Dati!Q185),(Dati!N185+Dati!O185+Dati!Y185+Dati!Q185))/Dati!$D$237)/(IF(Dati!$D$237=3,(Dati!$L$227+Dati!$M$227+Dati!$N$227+Dati!$O$227+Dati!$Y$227+Dati!$Q$227),(Dati!$N$227+Dati!$O$227+Dati!$Y$227+Dati!$Q$227))/Dati!$D$237)),0)</f>
        <v>1.673188144133288E-2</v>
      </c>
      <c r="L72" s="82">
        <f>IF((IF(Dati!$D$237=3,(Dati!$M$227+Dati!$O$227+Dati!$Q$227),(Dati!$O$227+Dati!$Q$227)/Dati!$D$237))&gt;0,((IF(Dati!$D$237=3,(Dati!M185+Dati!O185+Dati!Q185),(Dati!O185+Dati!Q185)/Dati!$D$237)/(IF(Dati!$D$237=3,(Dati!$M$227+Dati!$O$227+Dati!$Q$227),(Dati!$O$227+Dati!$Q$227)/Dati!$D$237)))),0)</f>
        <v>2.2160811554899108E-2</v>
      </c>
      <c r="M72" s="82">
        <f>IF((IF(Dati!$D$237=3,(Dati!L185+Dati!N185+Dati!Y185+Dati!U185+Dati!V185+Dati!W185),( Dati!N185+Dati!Y185+Dati!V185+Dati!W185)/Dati!$D$237))&gt;0,((IF(Dati!$D$237=3,(Dati!R185+Dati!S185+Dati!AC185),(Dati!S185+Dati!AC185)/Dati!$D$237)/(IF(Dati!$D$237=3,(Dati!L185+Dati!N185+Dati!Y185+Dati!U185+Dati!V185+Dati!W185),( Dati!N185+Dati!Y185+Dati!V185+Dati!W185)/Dati!$D$237)))),0)</f>
        <v>0.76151295114442397</v>
      </c>
    </row>
    <row r="73" spans="1:13" ht="43.9" customHeight="1">
      <c r="A73" s="190" t="s">
        <v>584</v>
      </c>
      <c r="B73" s="178" t="s">
        <v>776</v>
      </c>
      <c r="C73" s="179"/>
      <c r="D73" s="53">
        <f>IF(Dati!$D$227&gt;0,(Dati!D186/Dati!$D$227),0)</f>
        <v>0.12789643811427584</v>
      </c>
      <c r="E73" s="53">
        <f>IF(Dati!$E$227&gt;0,(Dati!E186/Dati!$E$227),0)</f>
        <v>0</v>
      </c>
      <c r="F73" s="53">
        <f>IF((Dati!D186-Dati!E186+Dati!K186)&gt;0,((Dati!J186)/(Dati!D186-Dati!E186+Dati!K186)),0)</f>
        <v>1</v>
      </c>
      <c r="G73" s="53">
        <f>IF(Dati!$F$227&gt;0,(Dati!F186/Dati!$F$227),0)</f>
        <v>0.2091665522152322</v>
      </c>
      <c r="H73" s="53">
        <f>IF(Dati!$G$227&gt;0,(Dati!G186/Dati!$G$227),0)</f>
        <v>0</v>
      </c>
      <c r="I73" s="53">
        <f>IF(Dati!$H$227&gt;0,(Dati!H186/Dati!$H$227),0)</f>
        <v>0.19615202836680073</v>
      </c>
      <c r="J73" s="53">
        <f>IF(Dati!$I$227&gt;0,(Dati!I186/Dati!$I$227),0)</f>
        <v>0</v>
      </c>
      <c r="K73" s="53">
        <f>IF((IF(Dati!$D$237=3,(Dati!$L$227+Dati!$M$227+Dati!$N$227+Dati!$O$227+Dati!$Y$227+Dati!$Q$227),(Dati!$N$227+Dati!$O$227+Dati!$Y$227+Dati!$Q$227))/Dati!$D$237)&gt;0,((IF(Dati!$D$237=3,(Dati!L186+Dati!M186+Dati!N186+Dati!O186+Dati!Y186+Dati!Q186),(Dati!N186+Dati!O186+Dati!Y186+Dati!Q186))/Dati!$D$237)/(IF(Dati!$D$237=3,(Dati!$L$227+Dati!$M$227+Dati!$N$227+Dati!$O$227+Dati!$Y$227+Dati!$Q$227),(Dati!$N$227+Dati!$O$227+Dati!$Y$227+Dati!$Q$227))/Dati!$D$237)),0)</f>
        <v>0.21271859674256977</v>
      </c>
      <c r="L73" s="82">
        <f>IF((IF(Dati!$D$237=3,(Dati!$M$227+Dati!$O$227+Dati!$Q$227),(Dati!$O$227+Dati!$Q$227)/Dati!$D$237))&gt;0,((IF(Dati!$D$237=3,(Dati!M186+Dati!O186+Dati!Q186),(Dati!O186+Dati!Q186)/Dati!$D$237)/(IF(Dati!$D$237=3,(Dati!$M$227+Dati!$O$227+Dati!$Q$227),(Dati!$O$227+Dati!$Q$227)/Dati!$D$237)))),0)</f>
        <v>0.10252841422275721</v>
      </c>
      <c r="M73" s="82">
        <f>IF((IF(Dati!$D$237=3,(Dati!L186+Dati!N186+Dati!Y186+Dati!U186+Dati!V186+Dati!W186),( Dati!N186+Dati!Y186+Dati!V186+Dati!W186)/Dati!$D$237))&gt;0,((IF(Dati!$D$237=3,(Dati!R186+Dati!S186+Dati!AC186),(Dati!S186+Dati!AC186)/Dati!$D$237)/(IF(Dati!$D$237=3,(Dati!L186+Dati!N186+Dati!Y186+Dati!U186+Dati!V186+Dati!W186),( Dati!N186+Dati!Y186+Dati!V186+Dati!W186)/Dati!$D$237)))),0)</f>
        <v>0.80770197553647505</v>
      </c>
    </row>
    <row r="74" spans="1:13" ht="57.75" customHeight="1">
      <c r="A74" s="180" t="s">
        <v>777</v>
      </c>
      <c r="B74" s="78" t="s">
        <v>574</v>
      </c>
      <c r="C74" s="59" t="s">
        <v>359</v>
      </c>
      <c r="D74" s="53">
        <f>IF(Dati!$D$227&gt;0,(Dati!D187/Dati!$D$227),0)</f>
        <v>0</v>
      </c>
      <c r="E74" s="53">
        <f>IF(Dati!$E$227&gt;0,(Dati!E187/Dati!$E$227),0)</f>
        <v>0</v>
      </c>
      <c r="F74" s="53">
        <f>IF((Dati!D187-Dati!E187+Dati!K187)&gt;0,((Dati!J187)/(Dati!D187-Dati!E187+Dati!K187)),0)</f>
        <v>0</v>
      </c>
      <c r="G74" s="53">
        <f>IF(Dati!$F$227&gt;0,(Dati!F187/Dati!$F$227),0)</f>
        <v>0</v>
      </c>
      <c r="H74" s="53">
        <f>IF(Dati!$G$227&gt;0,(Dati!G187/Dati!$G$227),0)</f>
        <v>0</v>
      </c>
      <c r="I74" s="53">
        <f>IF(Dati!$H$227&gt;0,(Dati!H187/Dati!$H$227),0)</f>
        <v>0</v>
      </c>
      <c r="J74" s="53">
        <f>IF(Dati!$I$227&gt;0,(Dati!I187/Dati!$I$227),0)</f>
        <v>0</v>
      </c>
      <c r="K74" s="53">
        <f>IF((IF(Dati!$D$237=3,(Dati!$L$227+Dati!$M$227+Dati!$N$227+Dati!$O$227+Dati!$Y$227+Dati!$Q$227),(Dati!$N$227+Dati!$O$227+Dati!$Y$227+Dati!$Q$227))/Dati!$D$237)&gt;0,((IF(Dati!$D$237=3,(Dati!L187+Dati!M187+Dati!N187+Dati!O187+Dati!Y187+Dati!Q187),(Dati!N187+Dati!O187+Dati!Y187+Dati!Q187))/Dati!$D$237)/(IF(Dati!$D$237=3,(Dati!$L$227+Dati!$M$227+Dati!$N$227+Dati!$O$227+Dati!$Y$227+Dati!$Q$227),(Dati!$N$227+Dati!$O$227+Dati!$Y$227+Dati!$Q$227))/Dati!$D$237)),0)</f>
        <v>0</v>
      </c>
      <c r="L74" s="82">
        <f>IF((IF(Dati!$D$237=3,(Dati!$M$227+Dati!$O$227+Dati!$Q$227),(Dati!$O$227+Dati!$Q$227)/Dati!$D$237))&gt;0,((IF(Dati!$D$237=3,(Dati!M187+Dati!O187+Dati!Q187),(Dati!O187+Dati!Q187)/Dati!$D$237)/(IF(Dati!$D$237=3,(Dati!$M$227+Dati!$O$227+Dati!$Q$227),(Dati!$O$227+Dati!$Q$227)/Dati!$D$237)))),0)</f>
        <v>0</v>
      </c>
      <c r="M74" s="82">
        <f>IF((IF(Dati!$D$237=3,(Dati!L187+Dati!N187+Dati!Y187+Dati!U187+Dati!V187+Dati!W187),( Dati!N187+Dati!Y187+Dati!V187+Dati!W187)/Dati!$D$237))&gt;0,((IF(Dati!$D$237=3,(Dati!R187+Dati!S187+Dati!AC187),(Dati!S187+Dati!AC187)/Dati!$D$237)/(IF(Dati!$D$237=3,(Dati!L187+Dati!N187+Dati!Y187+Dati!U187+Dati!V187+Dati!W187),( Dati!N187+Dati!Y187+Dati!V187+Dati!W187)/Dati!$D$237)))),0)</f>
        <v>0</v>
      </c>
    </row>
    <row r="75" spans="1:13" ht="58.5" customHeight="1">
      <c r="A75" s="193" t="s">
        <v>585</v>
      </c>
      <c r="B75" s="78" t="s">
        <v>568</v>
      </c>
      <c r="C75" s="59" t="s">
        <v>778</v>
      </c>
      <c r="D75" s="53">
        <f>IF(Dati!$D$227&gt;0,(Dati!D188/Dati!$D$227),0)</f>
        <v>0</v>
      </c>
      <c r="E75" s="53">
        <f>IF(Dati!$E$227&gt;0,(Dati!E188/Dati!$E$227),0)</f>
        <v>0</v>
      </c>
      <c r="F75" s="53">
        <f>IF((Dati!D188-Dati!E188+Dati!K188)&gt;0,((Dati!J188)/(Dati!D188-Dati!E188+Dati!K188)),0)</f>
        <v>0</v>
      </c>
      <c r="G75" s="53">
        <f>IF(Dati!$F$227&gt;0,(Dati!F188/Dati!$F$227),0)</f>
        <v>0</v>
      </c>
      <c r="H75" s="53">
        <f>IF(Dati!$G$227&gt;0,(Dati!G188/Dati!$G$227),0)</f>
        <v>0</v>
      </c>
      <c r="I75" s="53">
        <f>IF(Dati!$H$227&gt;0,(Dati!H188/Dati!$H$227),0)</f>
        <v>0</v>
      </c>
      <c r="J75" s="53">
        <f>IF(Dati!$I$227&gt;0,(Dati!I188/Dati!$I$227),0)</f>
        <v>0</v>
      </c>
      <c r="K75" s="53">
        <f>IF((IF(Dati!$D$237=3,(Dati!$L$227+Dati!$M$227+Dati!$N$227+Dati!$O$227+Dati!$Y$227+Dati!$Q$227),(Dati!$N$227+Dati!$O$227+Dati!$Y$227+Dati!$Q$227))/Dati!$D$237)&gt;0,((IF(Dati!$D$237=3,(Dati!L188+Dati!M188+Dati!N188+Dati!O188+Dati!Y188+Dati!Q188),(Dati!N188+Dati!O188+Dati!Y188+Dati!Q188))/Dati!$D$237)/(IF(Dati!$D$237=3,(Dati!$L$227+Dati!$M$227+Dati!$N$227+Dati!$O$227+Dati!$Y$227+Dati!$Q$227),(Dati!$N$227+Dati!$O$227+Dati!$Y$227+Dati!$Q$227))/Dati!$D$237)),0)</f>
        <v>0</v>
      </c>
      <c r="L75" s="82">
        <f>IF((IF(Dati!$D$237=3,(Dati!$M$227+Dati!$O$227+Dati!$Q$227),(Dati!$O$227+Dati!$Q$227)/Dati!$D$237))&gt;0,((IF(Dati!$D$237=3,(Dati!M188+Dati!O188+Dati!Q188),(Dati!O188+Dati!Q188)/Dati!$D$237)/(IF(Dati!$D$237=3,(Dati!$M$227+Dati!$O$227+Dati!$Q$227),(Dati!$O$227+Dati!$Q$227)/Dati!$D$237)))),0)</f>
        <v>0</v>
      </c>
      <c r="M75" s="82">
        <f>IF((IF(Dati!$D$237=3,(Dati!L188+Dati!N188+Dati!Y188+Dati!U188+Dati!V188+Dati!W188),( Dati!N188+Dati!Y188+Dati!V188+Dati!W188)/Dati!$D$237))&gt;0,((IF(Dati!$D$237=3,(Dati!R188+Dati!S188+Dati!AC188),(Dati!S188+Dati!AC188)/Dati!$D$237)/(IF(Dati!$D$237=3,(Dati!L188+Dati!N188+Dati!Y188+Dati!U188+Dati!V188+Dati!W188),( Dati!N188+Dati!Y188+Dati!V188+Dati!W188)/Dati!$D$237)))),0)</f>
        <v>0</v>
      </c>
    </row>
    <row r="76" spans="1:13" ht="57" customHeight="1">
      <c r="A76" s="193" t="s">
        <v>585</v>
      </c>
      <c r="B76" s="78" t="s">
        <v>558</v>
      </c>
      <c r="C76" s="59" t="s">
        <v>779</v>
      </c>
      <c r="D76" s="53">
        <f>IF(Dati!$D$227&gt;0,(Dati!D189/Dati!$D$227),0)</f>
        <v>0</v>
      </c>
      <c r="E76" s="53">
        <f>IF(Dati!$E$227&gt;0,(Dati!E189/Dati!$E$227),0)</f>
        <v>0</v>
      </c>
      <c r="F76" s="53">
        <f>IF((Dati!D189-Dati!E189+Dati!K189)&gt;0,((Dati!J189)/(Dati!D189-Dati!E189+Dati!K189)),0)</f>
        <v>0</v>
      </c>
      <c r="G76" s="53">
        <f>IF(Dati!$F$227&gt;0,(Dati!F189/Dati!$F$227),0)</f>
        <v>0</v>
      </c>
      <c r="H76" s="53">
        <f>IF(Dati!$G$227&gt;0,(Dati!G189/Dati!$G$227),0)</f>
        <v>0</v>
      </c>
      <c r="I76" s="53">
        <f>IF(Dati!$H$227&gt;0,(Dati!H189/Dati!$H$227),0)</f>
        <v>0</v>
      </c>
      <c r="J76" s="53">
        <f>IF(Dati!$I$227&gt;0,(Dati!I189/Dati!$I$227),0)</f>
        <v>0</v>
      </c>
      <c r="K76" s="53">
        <f>IF((IF(Dati!$D$237=3,(Dati!$L$227+Dati!$M$227+Dati!$N$227+Dati!$O$227+Dati!$Y$227+Dati!$Q$227),(Dati!$N$227+Dati!$O$227+Dati!$Y$227+Dati!$Q$227))/Dati!$D$237)&gt;0,((IF(Dati!$D$237=3,(Dati!L189+Dati!M189+Dati!N189+Dati!O189+Dati!Y189+Dati!Q189),(Dati!N189+Dati!O189+Dati!Y189+Dati!Q189))/Dati!$D$237)/(IF(Dati!$D$237=3,(Dati!$L$227+Dati!$M$227+Dati!$N$227+Dati!$O$227+Dati!$Y$227+Dati!$Q$227),(Dati!$N$227+Dati!$O$227+Dati!$Y$227+Dati!$Q$227))/Dati!$D$237)),0)</f>
        <v>0</v>
      </c>
      <c r="L76" s="82">
        <f>IF((IF(Dati!$D$237=3,(Dati!$M$227+Dati!$O$227+Dati!$Q$227),(Dati!$O$227+Dati!$Q$227)/Dati!$D$237))&gt;0,((IF(Dati!$D$237=3,(Dati!M189+Dati!O189+Dati!Q189),(Dati!O189+Dati!Q189)/Dati!$D$237)/(IF(Dati!$D$237=3,(Dati!$M$227+Dati!$O$227+Dati!$Q$227),(Dati!$O$227+Dati!$Q$227)/Dati!$D$237)))),0)</f>
        <v>0</v>
      </c>
      <c r="M76" s="82">
        <f>IF((IF(Dati!$D$237=3,(Dati!L189+Dati!N189+Dati!Y189+Dati!U189+Dati!V189+Dati!W189),( Dati!N189+Dati!Y189+Dati!V189+Dati!W189)/Dati!$D$237))&gt;0,((IF(Dati!$D$237=3,(Dati!R189+Dati!S189+Dati!AC189),(Dati!S189+Dati!AC189)/Dati!$D$237)/(IF(Dati!$D$237=3,(Dati!L189+Dati!N189+Dati!Y189+Dati!U189+Dati!V189+Dati!W189),( Dati!N189+Dati!Y189+Dati!V189+Dati!W189)/Dati!$D$237)))),0)</f>
        <v>0</v>
      </c>
    </row>
    <row r="77" spans="1:13" ht="46.5" customHeight="1">
      <c r="A77" s="193" t="s">
        <v>585</v>
      </c>
      <c r="B77" s="78" t="s">
        <v>559</v>
      </c>
      <c r="C77" s="59" t="s">
        <v>780</v>
      </c>
      <c r="D77" s="53">
        <f>IF(Dati!$D$227&gt;0,(Dati!D190/Dati!$D$227),0)</f>
        <v>0</v>
      </c>
      <c r="E77" s="53">
        <f>IF(Dati!$E$227&gt;0,(Dati!E190/Dati!$E$227),0)</f>
        <v>0</v>
      </c>
      <c r="F77" s="53">
        <f>IF((Dati!D190-Dati!E190+Dati!K190)&gt;0,((Dati!J190)/(Dati!D190-Dati!E190+Dati!K190)),0)</f>
        <v>0</v>
      </c>
      <c r="G77" s="53">
        <f>IF(Dati!$F$227&gt;0,(Dati!F190/Dati!$F$227),0)</f>
        <v>0</v>
      </c>
      <c r="H77" s="53">
        <f>IF(Dati!$G$227&gt;0,(Dati!G190/Dati!$G$227),0)</f>
        <v>0</v>
      </c>
      <c r="I77" s="53">
        <f>IF(Dati!$H$227&gt;0,(Dati!H190/Dati!$H$227),0)</f>
        <v>0</v>
      </c>
      <c r="J77" s="53">
        <f>IF(Dati!$I$227&gt;0,(Dati!I190/Dati!$I$227),0)</f>
        <v>0</v>
      </c>
      <c r="K77" s="53">
        <f>IF((IF(Dati!$D$237=3,(Dati!$L$227+Dati!$M$227+Dati!$N$227+Dati!$O$227+Dati!$Y$227+Dati!$Q$227),(Dati!$N$227+Dati!$O$227+Dati!$Y$227+Dati!$Q$227))/Dati!$D$237)&gt;0,((IF(Dati!$D$237=3,(Dati!L190+Dati!M190+Dati!N190+Dati!O190+Dati!Y190+Dati!Q190),(Dati!N190+Dati!O190+Dati!Y190+Dati!Q190))/Dati!$D$237)/(IF(Dati!$D$237=3,(Dati!$L$227+Dati!$M$227+Dati!$N$227+Dati!$O$227+Dati!$Y$227+Dati!$Q$227),(Dati!$N$227+Dati!$O$227+Dati!$Y$227+Dati!$Q$227))/Dati!$D$237)),0)</f>
        <v>0</v>
      </c>
      <c r="L77" s="82">
        <f>IF((IF(Dati!$D$237=3,(Dati!$M$227+Dati!$O$227+Dati!$Q$227),(Dati!$O$227+Dati!$Q$227)/Dati!$D$237))&gt;0,((IF(Dati!$D$237=3,(Dati!M190+Dati!O190+Dati!Q190),(Dati!O190+Dati!Q190)/Dati!$D$237)/(IF(Dati!$D$237=3,(Dati!$M$227+Dati!$O$227+Dati!$Q$227),(Dati!$O$227+Dati!$Q$227)/Dati!$D$237)))),0)</f>
        <v>0</v>
      </c>
      <c r="M77" s="82">
        <f>IF((IF(Dati!$D$237=3,(Dati!L190+Dati!N190+Dati!Y190+Dati!U190+Dati!V190+Dati!W190),( Dati!N190+Dati!Y190+Dati!V190+Dati!W190)/Dati!$D$237))&gt;0,((IF(Dati!$D$237=3,(Dati!R190+Dati!S190+Dati!AC190),(Dati!S190+Dati!AC190)/Dati!$D$237)/(IF(Dati!$D$237=3,(Dati!L190+Dati!N190+Dati!Y190+Dati!U190+Dati!V190+Dati!W190),( Dati!N190+Dati!Y190+Dati!V190+Dati!W190)/Dati!$D$237)))),0)</f>
        <v>0</v>
      </c>
    </row>
    <row r="78" spans="1:13" ht="34.5" customHeight="1">
      <c r="A78" s="193" t="s">
        <v>585</v>
      </c>
      <c r="B78" s="78" t="s">
        <v>560</v>
      </c>
      <c r="C78" s="59" t="s">
        <v>781</v>
      </c>
      <c r="D78" s="53">
        <f>IF(Dati!$D$227&gt;0,(Dati!D191/Dati!$D$227),0)</f>
        <v>0</v>
      </c>
      <c r="E78" s="53">
        <f>IF(Dati!$E$227&gt;0,(Dati!E191/Dati!$E$227),0)</f>
        <v>0</v>
      </c>
      <c r="F78" s="53">
        <f>IF((Dati!D191-Dati!E191+Dati!K191)&gt;0,((Dati!J191)/(Dati!D191-Dati!E191+Dati!K191)),0)</f>
        <v>0</v>
      </c>
      <c r="G78" s="53">
        <f>IF(Dati!$F$227&gt;0,(Dati!F191/Dati!$F$227),0)</f>
        <v>0</v>
      </c>
      <c r="H78" s="53">
        <f>IF(Dati!$G$227&gt;0,(Dati!G191/Dati!$G$227),0)</f>
        <v>0</v>
      </c>
      <c r="I78" s="53">
        <f>IF(Dati!$H$227&gt;0,(Dati!H191/Dati!$H$227),0)</f>
        <v>0</v>
      </c>
      <c r="J78" s="53">
        <f>IF(Dati!$I$227&gt;0,(Dati!I191/Dati!$I$227),0)</f>
        <v>0</v>
      </c>
      <c r="K78" s="53">
        <f>IF((IF(Dati!$D$237=3,(Dati!$L$227+Dati!$M$227+Dati!$N$227+Dati!$O$227+Dati!$Y$227+Dati!$Q$227),(Dati!$N$227+Dati!$O$227+Dati!$Y$227+Dati!$Q$227))/Dati!$D$237)&gt;0,((IF(Dati!$D$237=3,(Dati!L191+Dati!M191+Dati!N191+Dati!O191+Dati!Y191+Dati!Q191),(Dati!N191+Dati!O191+Dati!Y191+Dati!Q191))/Dati!$D$237)/(IF(Dati!$D$237=3,(Dati!$L$227+Dati!$M$227+Dati!$N$227+Dati!$O$227+Dati!$Y$227+Dati!$Q$227),(Dati!$N$227+Dati!$O$227+Dati!$Y$227+Dati!$Q$227))/Dati!$D$237)),0)</f>
        <v>0</v>
      </c>
      <c r="L78" s="82">
        <f>IF((IF(Dati!$D$237=3,(Dati!$M$227+Dati!$O$227+Dati!$Q$227),(Dati!$O$227+Dati!$Q$227)/Dati!$D$237))&gt;0,((IF(Dati!$D$237=3,(Dati!M191+Dati!O191+Dati!Q191),(Dati!O191+Dati!Q191)/Dati!$D$237)/(IF(Dati!$D$237=3,(Dati!$M$227+Dati!$O$227+Dati!$Q$227),(Dati!$O$227+Dati!$Q$227)/Dati!$D$237)))),0)</f>
        <v>0</v>
      </c>
      <c r="M78" s="82">
        <f>IF((IF(Dati!$D$237=3,(Dati!L191+Dati!N191+Dati!Y191+Dati!U191+Dati!V191+Dati!W191),( Dati!N191+Dati!Y191+Dati!V191+Dati!W191)/Dati!$D$237))&gt;0,((IF(Dati!$D$237=3,(Dati!R191+Dati!S191+Dati!AC191),(Dati!S191+Dati!AC191)/Dati!$D$237)/(IF(Dati!$D$237=3,(Dati!L191+Dati!N191+Dati!Y191+Dati!U191+Dati!V191+Dati!W191),( Dati!N191+Dati!Y191+Dati!V191+Dati!W191)/Dati!$D$237)))),0)</f>
        <v>0</v>
      </c>
    </row>
    <row r="79" spans="1:13" ht="42" customHeight="1">
      <c r="A79" s="193" t="s">
        <v>585</v>
      </c>
      <c r="B79" s="78" t="s">
        <v>580</v>
      </c>
      <c r="C79" s="59" t="s">
        <v>369</v>
      </c>
      <c r="D79" s="53">
        <f>IF(Dati!$D$227&gt;0,(Dati!D192/Dati!$D$227),0)</f>
        <v>0</v>
      </c>
      <c r="E79" s="53">
        <f>IF(Dati!$E$227&gt;0,(Dati!E192/Dati!$E$227),0)</f>
        <v>0</v>
      </c>
      <c r="F79" s="53">
        <f>IF((Dati!D192-Dati!E192+Dati!K192)&gt;0,((Dati!J192)/(Dati!D192-Dati!E192+Dati!K192)),0)</f>
        <v>0</v>
      </c>
      <c r="G79" s="53">
        <f>IF(Dati!$F$227&gt;0,(Dati!F192/Dati!$F$227),0)</f>
        <v>0</v>
      </c>
      <c r="H79" s="53">
        <f>IF(Dati!$G$227&gt;0,(Dati!G192/Dati!$G$227),0)</f>
        <v>0</v>
      </c>
      <c r="I79" s="53">
        <f>IF(Dati!$H$227&gt;0,(Dati!H192/Dati!$H$227),0)</f>
        <v>0</v>
      </c>
      <c r="J79" s="53">
        <f>IF(Dati!$I$227&gt;0,(Dati!I192/Dati!$I$227),0)</f>
        <v>0</v>
      </c>
      <c r="K79" s="53">
        <f>IF((IF(Dati!$D$237=3,(Dati!$L$227+Dati!$M$227+Dati!$N$227+Dati!$O$227+Dati!$Y$227+Dati!$Q$227),(Dati!$N$227+Dati!$O$227+Dati!$Y$227+Dati!$Q$227))/Dati!$D$237)&gt;0,((IF(Dati!$D$237=3,(Dati!L192+Dati!M192+Dati!N192+Dati!O192+Dati!Y192+Dati!Q192),(Dati!N192+Dati!O192+Dati!Y192+Dati!Q192))/Dati!$D$237)/(IF(Dati!$D$237=3,(Dati!$L$227+Dati!$M$227+Dati!$N$227+Dati!$O$227+Dati!$Y$227+Dati!$Q$227),(Dati!$N$227+Dati!$O$227+Dati!$Y$227+Dati!$Q$227))/Dati!$D$237)),0)</f>
        <v>0</v>
      </c>
      <c r="L79" s="82">
        <f>IF((IF(Dati!$D$237=3,(Dati!$M$227+Dati!$O$227+Dati!$Q$227),(Dati!$O$227+Dati!$Q$227)/Dati!$D$237))&gt;0,((IF(Dati!$D$237=3,(Dati!M192+Dati!O192+Dati!Q192),(Dati!O192+Dati!Q192)/Dati!$D$237)/(IF(Dati!$D$237=3,(Dati!$M$227+Dati!$O$227+Dati!$Q$227),(Dati!$O$227+Dati!$Q$227)/Dati!$D$237)))),0)</f>
        <v>0</v>
      </c>
      <c r="M79" s="82">
        <f>IF((IF(Dati!$D$237=3,(Dati!L192+Dati!N192+Dati!Y192+Dati!U192+Dati!V192+Dati!W192),( Dati!N192+Dati!Y192+Dati!V192+Dati!W192)/Dati!$D$237))&gt;0,((IF(Dati!$D$237=3,(Dati!R192+Dati!S192+Dati!AC192),(Dati!S192+Dati!AC192)/Dati!$D$237)/(IF(Dati!$D$237=3,(Dati!L192+Dati!N192+Dati!Y192+Dati!U192+Dati!V192+Dati!W192),( Dati!N192+Dati!Y192+Dati!V192+Dati!W192)/Dati!$D$237)))),0)</f>
        <v>0</v>
      </c>
    </row>
    <row r="80" spans="1:13" ht="30.75" customHeight="1">
      <c r="A80" s="181"/>
      <c r="B80" s="78" t="s">
        <v>562</v>
      </c>
      <c r="C80" s="59" t="s">
        <v>782</v>
      </c>
      <c r="D80" s="53">
        <f>IF(Dati!$D$227&gt;0,(Dati!D193/Dati!$D$227),0)</f>
        <v>2.0888882646077417E-3</v>
      </c>
      <c r="E80" s="53">
        <f>IF(Dati!$E$227&gt;0,(Dati!E193/Dati!$E$227),0)</f>
        <v>0</v>
      </c>
      <c r="F80" s="53">
        <f>IF((Dati!D193-Dati!E193+Dati!K193)&gt;0,((Dati!J193)/(Dati!D193-Dati!E193+Dati!K193)),0)</f>
        <v>1</v>
      </c>
      <c r="G80" s="53">
        <f>IF(Dati!$F$227&gt;0,(Dati!F193/Dati!$F$227),0)</f>
        <v>3.5183994185251336E-3</v>
      </c>
      <c r="H80" s="53">
        <f>IF(Dati!$G$227&gt;0,(Dati!G193/Dati!$G$227),0)</f>
        <v>0</v>
      </c>
      <c r="I80" s="53">
        <f>IF(Dati!$H$227&gt;0,(Dati!H193/Dati!$H$227),0)</f>
        <v>3.2994815626072112E-3</v>
      </c>
      <c r="J80" s="53">
        <f>IF(Dati!$I$227&gt;0,(Dati!I193/Dati!$I$227),0)</f>
        <v>0</v>
      </c>
      <c r="K80" s="53">
        <f>IF((IF(Dati!$D$237=3,(Dati!$L$227+Dati!$M$227+Dati!$N$227+Dati!$O$227+Dati!$Y$227+Dati!$Q$227),(Dati!$N$227+Dati!$O$227+Dati!$Y$227+Dati!$Q$227))/Dati!$D$237)&gt;0,((IF(Dati!$D$237=3,(Dati!L193+Dati!M193+Dati!N193+Dati!O193+Dati!Y193+Dati!Q193),(Dati!N193+Dati!O193+Dati!Y193+Dati!Q193))/Dati!$D$237)/(IF(Dati!$D$237=3,(Dati!$L$227+Dati!$M$227+Dati!$N$227+Dati!$O$227+Dati!$Y$227+Dati!$Q$227),(Dati!$N$227+Dati!$O$227+Dati!$Y$227+Dati!$Q$227))/Dati!$D$237)),0)</f>
        <v>2.9913685030301747E-3</v>
      </c>
      <c r="L80" s="82">
        <f>IF((IF(Dati!$D$237=3,(Dati!$M$227+Dati!$O$227+Dati!$Q$227),(Dati!$O$227+Dati!$Q$227)/Dati!$D$237))&gt;0,((IF(Dati!$D$237=3,(Dati!M193+Dati!O193+Dati!Q193),(Dati!O193+Dati!Q193)/Dati!$D$237)/(IF(Dati!$D$237=3,(Dati!$M$227+Dati!$O$227+Dati!$Q$227),(Dati!$O$227+Dati!$Q$227)/Dati!$D$237)))),0)</f>
        <v>0</v>
      </c>
      <c r="M80" s="82">
        <f>IF((IF(Dati!$D$237=3,(Dati!L193+Dati!N193+Dati!Y193+Dati!U193+Dati!V193+Dati!W193),( Dati!N193+Dati!Y193+Dati!V193+Dati!W193)/Dati!$D$237))&gt;0,((IF(Dati!$D$237=3,(Dati!R193+Dati!S193+Dati!AC193),(Dati!S193+Dati!AC193)/Dati!$D$237)/(IF(Dati!$D$237=3,(Dati!L193+Dati!N193+Dati!Y193+Dati!U193+Dati!V193+Dati!W193),( Dati!N193+Dati!Y193+Dati!V193+Dati!W193)/Dati!$D$237)))),0)</f>
        <v>0.59286668949443844</v>
      </c>
    </row>
    <row r="81" spans="1:13" ht="36.4" customHeight="1">
      <c r="A81" s="182"/>
      <c r="B81" s="178" t="s">
        <v>783</v>
      </c>
      <c r="C81" s="179"/>
      <c r="D81" s="53">
        <f>IF(Dati!$D$227&gt;0,(Dati!D194/Dati!$D$227),0)</f>
        <v>2.0888882646077417E-3</v>
      </c>
      <c r="E81" s="53">
        <f>IF(Dati!$E$227&gt;0,(Dati!E194/Dati!$E$227),0)</f>
        <v>0</v>
      </c>
      <c r="F81" s="53">
        <f>IF((Dati!D194-Dati!E194+Dati!K194)&gt;0,((Dati!J194)/(Dati!D194-Dati!E194+Dati!K194)),0)</f>
        <v>1</v>
      </c>
      <c r="G81" s="53">
        <f>IF(Dati!$F$227&gt;0,(Dati!F194/Dati!$F$227),0)</f>
        <v>3.5183994185251336E-3</v>
      </c>
      <c r="H81" s="53">
        <f>IF(Dati!$G$227&gt;0,(Dati!G194/Dati!$G$227),0)</f>
        <v>0</v>
      </c>
      <c r="I81" s="53">
        <f>IF(Dati!$H$227&gt;0,(Dati!H194/Dati!$H$227),0)</f>
        <v>3.2994815626072112E-3</v>
      </c>
      <c r="J81" s="53">
        <f>IF(Dati!$I$227&gt;0,(Dati!I194/Dati!$I$227),0)</f>
        <v>0</v>
      </c>
      <c r="K81" s="53">
        <f>IF((IF(Dati!$D$237=3,(Dati!$L$227+Dati!$M$227+Dati!$N$227+Dati!$O$227+Dati!$Y$227+Dati!$Q$227),(Dati!$N$227+Dati!$O$227+Dati!$Y$227+Dati!$Q$227))/Dati!$D$237)&gt;0,((IF(Dati!$D$237=3,(Dati!L194+Dati!M194+Dati!N194+Dati!O194+Dati!Y194+Dati!Q194),(Dati!N194+Dati!O194+Dati!Y194+Dati!Q194))/Dati!$D$237)/(IF(Dati!$D$237=3,(Dati!$L$227+Dati!$M$227+Dati!$N$227+Dati!$O$227+Dati!$Y$227+Dati!$Q$227),(Dati!$N$227+Dati!$O$227+Dati!$Y$227+Dati!$Q$227))/Dati!$D$237)),0)</f>
        <v>2.9913685030301747E-3</v>
      </c>
      <c r="L81" s="82">
        <f>IF((IF(Dati!$D$237=3,(Dati!$M$227+Dati!$O$227+Dati!$Q$227),(Dati!$O$227+Dati!$Q$227)/Dati!$D$237))&gt;0,((IF(Dati!$D$237=3,(Dati!M194+Dati!O194+Dati!Q194),(Dati!O194+Dati!Q194)/Dati!$D$237)/(IF(Dati!$D$237=3,(Dati!$M$227+Dati!$O$227+Dati!$Q$227),(Dati!$O$227+Dati!$Q$227)/Dati!$D$237)))),0)</f>
        <v>0</v>
      </c>
      <c r="M81" s="82">
        <f>IF((IF(Dati!$D$237=3,(Dati!L194+Dati!N194+Dati!Y194+Dati!U194+Dati!V194+Dati!W194),( Dati!N194+Dati!Y194+Dati!V194+Dati!W194)/Dati!$D$237))&gt;0,((IF(Dati!$D$237=3,(Dati!R194+Dati!S194+Dati!AC194),(Dati!S194+Dati!AC194)/Dati!$D$237)/(IF(Dati!$D$237=3,(Dati!L194+Dati!N194+Dati!Y194+Dati!U194+Dati!V194+Dati!W194),( Dati!N194+Dati!Y194+Dati!V194+Dati!W194)/Dati!$D$237)))),0)</f>
        <v>0.59286668949443844</v>
      </c>
    </row>
    <row r="82" spans="1:13" ht="24.75" customHeight="1">
      <c r="A82" s="188" t="s">
        <v>586</v>
      </c>
      <c r="B82" s="78" t="s">
        <v>574</v>
      </c>
      <c r="C82" s="59" t="s">
        <v>375</v>
      </c>
      <c r="D82" s="53">
        <f>IF(Dati!$D$227&gt;0,(Dati!D195/Dati!$D$227),0)</f>
        <v>4.0313905621983774E-3</v>
      </c>
      <c r="E82" s="53">
        <f>IF(Dati!$E$227&gt;0,(Dati!E195/Dati!$E$227),0)</f>
        <v>0</v>
      </c>
      <c r="F82" s="53">
        <f>IF((Dati!D195-Dati!E195+Dati!K195)&gt;0,((Dati!J195)/(Dati!D195-Dati!E195+Dati!K195)),0)</f>
        <v>1</v>
      </c>
      <c r="G82" s="53">
        <f>IF(Dati!$F$227&gt;0,(Dati!F195/Dati!$F$227),0)</f>
        <v>6.7902350021340208E-3</v>
      </c>
      <c r="H82" s="53">
        <f>IF(Dati!$G$227&gt;0,(Dati!G195/Dati!$G$227),0)</f>
        <v>0</v>
      </c>
      <c r="I82" s="53">
        <f>IF(Dati!$H$227&gt;0,(Dati!H195/Dati!$H$227),0)</f>
        <v>4.8277208525966614E-3</v>
      </c>
      <c r="J82" s="53">
        <f>IF(Dati!$I$227&gt;0,(Dati!I195/Dati!$I$227),0)</f>
        <v>0</v>
      </c>
      <c r="K82" s="53">
        <f>IF((IF(Dati!$D$237=3,(Dati!$L$227+Dati!$M$227+Dati!$N$227+Dati!$O$227+Dati!$Y$227+Dati!$Q$227),(Dati!$N$227+Dati!$O$227+Dati!$Y$227+Dati!$Q$227))/Dati!$D$237)&gt;0,((IF(Dati!$D$237=3,(Dati!L195+Dati!M195+Dati!N195+Dati!O195+Dati!Y195+Dati!Q195),(Dati!N195+Dati!O195+Dati!Y195+Dati!Q195))/Dati!$D$237)/(IF(Dati!$D$237=3,(Dati!$L$227+Dati!$M$227+Dati!$N$227+Dati!$O$227+Dati!$Y$227+Dati!$Q$227),(Dati!$N$227+Dati!$O$227+Dati!$Y$227+Dati!$Q$227))/Dati!$D$237)),0)</f>
        <v>1.0208078016107863E-4</v>
      </c>
      <c r="L82" s="82">
        <f>IF((IF(Dati!$D$237=3,(Dati!$M$227+Dati!$O$227+Dati!$Q$227),(Dati!$O$227+Dati!$Q$227)/Dati!$D$237))&gt;0,((IF(Dati!$D$237=3,(Dati!M195+Dati!O195+Dati!Q195),(Dati!O195+Dati!Q195)/Dati!$D$237)/(IF(Dati!$D$237=3,(Dati!$M$227+Dati!$O$227+Dati!$Q$227),(Dati!$O$227+Dati!$Q$227)/Dati!$D$237)))),0)</f>
        <v>0</v>
      </c>
      <c r="M82" s="82">
        <f>IF((IF(Dati!$D$237=3,(Dati!L195+Dati!N195+Dati!Y195+Dati!U195+Dati!V195+Dati!W195),( Dati!N195+Dati!Y195+Dati!V195+Dati!W195)/Dati!$D$237))&gt;0,((IF(Dati!$D$237=3,(Dati!R195+Dati!S195+Dati!AC195),(Dati!S195+Dati!AC195)/Dati!$D$237)/(IF(Dati!$D$237=3,(Dati!L195+Dati!N195+Dati!Y195+Dati!U195+Dati!V195+Dati!W195),( Dati!N195+Dati!Y195+Dati!V195+Dati!W195)/Dati!$D$237)))),0)</f>
        <v>1</v>
      </c>
    </row>
    <row r="83" spans="1:13" ht="36.4" customHeight="1">
      <c r="A83" s="181"/>
      <c r="B83" s="78" t="s">
        <v>568</v>
      </c>
      <c r="C83" s="59" t="s">
        <v>377</v>
      </c>
      <c r="D83" s="53">
        <f>IF(Dati!$D$227&gt;0,(Dati!D196/Dati!$D$227),0)</f>
        <v>1.4623972728981672E-4</v>
      </c>
      <c r="E83" s="53">
        <f>IF(Dati!$E$227&gt;0,(Dati!E196/Dati!$E$227),0)</f>
        <v>0</v>
      </c>
      <c r="F83" s="53">
        <f>IF((Dati!D196-Dati!E196+Dati!K196)&gt;0,((Dati!J196)/(Dati!D196-Dati!E196+Dati!K196)),0)</f>
        <v>1</v>
      </c>
      <c r="G83" s="53">
        <f>IF(Dati!$F$227&gt;0,(Dati!F196/Dati!$F$227),0)</f>
        <v>2.463175173988472E-4</v>
      </c>
      <c r="H83" s="53">
        <f>IF(Dati!$G$227&gt;0,(Dati!G196/Dati!$G$227),0)</f>
        <v>0</v>
      </c>
      <c r="I83" s="53">
        <f>IF(Dati!$H$227&gt;0,(Dati!H196/Dati!$H$227),0)</f>
        <v>2.3099142835390725E-4</v>
      </c>
      <c r="J83" s="53">
        <f>IF(Dati!$I$227&gt;0,(Dati!I196/Dati!$I$227),0)</f>
        <v>0</v>
      </c>
      <c r="K83" s="53">
        <f>IF((IF(Dati!$D$237=3,(Dati!$L$227+Dati!$M$227+Dati!$N$227+Dati!$O$227+Dati!$Y$227+Dati!$Q$227),(Dati!$N$227+Dati!$O$227+Dati!$Y$227+Dati!$Q$227))/Dati!$D$237)&gt;0,((IF(Dati!$D$237=3,(Dati!L196+Dati!M196+Dati!N196+Dati!O196+Dati!Y196+Dati!Q196),(Dati!N196+Dati!O196+Dati!Y196+Dati!Q196))/Dati!$D$237)/(IF(Dati!$D$237=3,(Dati!$L$227+Dati!$M$227+Dati!$N$227+Dati!$O$227+Dati!$Y$227+Dati!$Q$227),(Dati!$N$227+Dati!$O$227+Dati!$Y$227+Dati!$Q$227))/Dati!$D$237)),0)</f>
        <v>2.5185816166625572E-3</v>
      </c>
      <c r="L83" s="82">
        <f>IF((IF(Dati!$D$237=3,(Dati!$M$227+Dati!$O$227+Dati!$Q$227),(Dati!$O$227+Dati!$Q$227)/Dati!$D$237))&gt;0,((IF(Dati!$D$237=3,(Dati!M196+Dati!O196+Dati!Q196),(Dati!O196+Dati!Q196)/Dati!$D$237)/(IF(Dati!$D$237=3,(Dati!$M$227+Dati!$O$227+Dati!$Q$227),(Dati!$O$227+Dati!$Q$227)/Dati!$D$237)))),0)</f>
        <v>1.7716160059723585E-2</v>
      </c>
      <c r="M83" s="82">
        <f>IF((IF(Dati!$D$237=3,(Dati!L196+Dati!N196+Dati!Y196+Dati!U196+Dati!V196+Dati!W196),( Dati!N196+Dati!Y196+Dati!V196+Dati!W196)/Dati!$D$237))&gt;0,((IF(Dati!$D$237=3,(Dati!R196+Dati!S196+Dati!AC196),(Dati!S196+Dati!AC196)/Dati!$D$237)/(IF(Dati!$D$237=3,(Dati!L196+Dati!N196+Dati!Y196+Dati!U196+Dati!V196+Dati!W196),( Dati!N196+Dati!Y196+Dati!V196+Dati!W196)/Dati!$D$237)))),0)</f>
        <v>1</v>
      </c>
    </row>
    <row r="84" spans="1:13" ht="27.75" customHeight="1">
      <c r="A84" s="181"/>
      <c r="B84" s="78" t="s">
        <v>558</v>
      </c>
      <c r="C84" s="59" t="s">
        <v>379</v>
      </c>
      <c r="D84" s="53">
        <f>IF(Dati!$D$227&gt;0,(Dati!D197/Dati!$D$227),0)</f>
        <v>0</v>
      </c>
      <c r="E84" s="53">
        <f>IF(Dati!$E$227&gt;0,(Dati!E197/Dati!$E$227),0)</f>
        <v>0</v>
      </c>
      <c r="F84" s="53">
        <f>IF((Dati!D197-Dati!E197+Dati!K197)&gt;0,((Dati!J197)/(Dati!D197-Dati!E197+Dati!K197)),0)</f>
        <v>0</v>
      </c>
      <c r="G84" s="53">
        <f>IF(Dati!$F$227&gt;0,(Dati!F197/Dati!$F$227),0)</f>
        <v>0</v>
      </c>
      <c r="H84" s="53">
        <f>IF(Dati!$G$227&gt;0,(Dati!G197/Dati!$G$227),0)</f>
        <v>0</v>
      </c>
      <c r="I84" s="53">
        <f>IF(Dati!$H$227&gt;0,(Dati!H197/Dati!$H$227),0)</f>
        <v>0</v>
      </c>
      <c r="J84" s="53">
        <f>IF(Dati!$I$227&gt;0,(Dati!I197/Dati!$I$227),0)</f>
        <v>0</v>
      </c>
      <c r="K84" s="53">
        <f>IF((IF(Dati!$D$237=3,(Dati!$L$227+Dati!$M$227+Dati!$N$227+Dati!$O$227+Dati!$Y$227+Dati!$Q$227),(Dati!$N$227+Dati!$O$227+Dati!$Y$227+Dati!$Q$227))/Dati!$D$237)&gt;0,((IF(Dati!$D$237=3,(Dati!L197+Dati!M197+Dati!N197+Dati!O197+Dati!Y197+Dati!Q197),(Dati!N197+Dati!O197+Dati!Y197+Dati!Q197))/Dati!$D$237)/(IF(Dati!$D$237=3,(Dati!$L$227+Dati!$M$227+Dati!$N$227+Dati!$O$227+Dati!$Y$227+Dati!$Q$227),(Dati!$N$227+Dati!$O$227+Dati!$Y$227+Dati!$Q$227))/Dati!$D$237)),0)</f>
        <v>0</v>
      </c>
      <c r="L84" s="82">
        <f>IF((IF(Dati!$D$237=3,(Dati!$M$227+Dati!$O$227+Dati!$Q$227),(Dati!$O$227+Dati!$Q$227)/Dati!$D$237))&gt;0,((IF(Dati!$D$237=3,(Dati!M197+Dati!O197+Dati!Q197),(Dati!O197+Dati!Q197)/Dati!$D$237)/(IF(Dati!$D$237=3,(Dati!$M$227+Dati!$O$227+Dati!$Q$227),(Dati!$O$227+Dati!$Q$227)/Dati!$D$237)))),0)</f>
        <v>0</v>
      </c>
      <c r="M84" s="82">
        <f>IF((IF(Dati!$D$237=3,(Dati!L197+Dati!N197+Dati!Y197+Dati!U197+Dati!V197+Dati!W197),( Dati!N197+Dati!Y197+Dati!V197+Dati!W197)/Dati!$D$237))&gt;0,((IF(Dati!$D$237=3,(Dati!R197+Dati!S197+Dati!AC197),(Dati!S197+Dati!AC197)/Dati!$D$237)/(IF(Dati!$D$237=3,(Dati!L197+Dati!N197+Dati!Y197+Dati!U197+Dati!V197+Dati!W197),( Dati!N197+Dati!Y197+Dati!V197+Dati!W197)/Dati!$D$237)))),0)</f>
        <v>0</v>
      </c>
    </row>
    <row r="85" spans="1:13" ht="25.5" customHeight="1">
      <c r="A85" s="181"/>
      <c r="B85" s="78" t="s">
        <v>559</v>
      </c>
      <c r="C85" s="59" t="s">
        <v>381</v>
      </c>
      <c r="D85" s="53">
        <f>IF(Dati!$D$227&gt;0,(Dati!D198/Dati!$D$227),0)</f>
        <v>0</v>
      </c>
      <c r="E85" s="53">
        <f>IF(Dati!$E$227&gt;0,(Dati!E198/Dati!$E$227),0)</f>
        <v>0</v>
      </c>
      <c r="F85" s="53">
        <f>IF((Dati!D198-Dati!E198+Dati!K198)&gt;0,((Dati!J198)/(Dati!D198-Dati!E198+Dati!K198)),0)</f>
        <v>0</v>
      </c>
      <c r="G85" s="53">
        <f>IF(Dati!$F$227&gt;0,(Dati!F198/Dati!$F$227),0)</f>
        <v>0</v>
      </c>
      <c r="H85" s="53">
        <f>IF(Dati!$G$227&gt;0,(Dati!G198/Dati!$G$227),0)</f>
        <v>0</v>
      </c>
      <c r="I85" s="53">
        <f>IF(Dati!$H$227&gt;0,(Dati!H198/Dati!$H$227),0)</f>
        <v>0</v>
      </c>
      <c r="J85" s="53">
        <f>IF(Dati!$I$227&gt;0,(Dati!I198/Dati!$I$227),0)</f>
        <v>0</v>
      </c>
      <c r="K85" s="53">
        <f>IF((IF(Dati!$D$237=3,(Dati!$L$227+Dati!$M$227+Dati!$N$227+Dati!$O$227+Dati!$Y$227+Dati!$Q$227),(Dati!$N$227+Dati!$O$227+Dati!$Y$227+Dati!$Q$227))/Dati!$D$237)&gt;0,((IF(Dati!$D$237=3,(Dati!L198+Dati!M198+Dati!N198+Dati!O198+Dati!Y198+Dati!Q198),(Dati!N198+Dati!O198+Dati!Y198+Dati!Q198))/Dati!$D$237)/(IF(Dati!$D$237=3,(Dati!$L$227+Dati!$M$227+Dati!$N$227+Dati!$O$227+Dati!$Y$227+Dati!$Q$227),(Dati!$N$227+Dati!$O$227+Dati!$Y$227+Dati!$Q$227))/Dati!$D$237)),0)</f>
        <v>0</v>
      </c>
      <c r="L85" s="82">
        <f>IF((IF(Dati!$D$237=3,(Dati!$M$227+Dati!$O$227+Dati!$Q$227),(Dati!$O$227+Dati!$Q$227)/Dati!$D$237))&gt;0,((IF(Dati!$D$237=3,(Dati!M198+Dati!O198+Dati!Q198),(Dati!O198+Dati!Q198)/Dati!$D$237)/(IF(Dati!$D$237=3,(Dati!$M$227+Dati!$O$227+Dati!$Q$227),(Dati!$O$227+Dati!$Q$227)/Dati!$D$237)))),0)</f>
        <v>0</v>
      </c>
      <c r="M85" s="82">
        <f>IF((IF(Dati!$D$237=3,(Dati!L198+Dati!N198+Dati!Y198+Dati!U198+Dati!V198+Dati!W198),( Dati!N198+Dati!Y198+Dati!V198+Dati!W198)/Dati!$D$237))&gt;0,((IF(Dati!$D$237=3,(Dati!R198+Dati!S198+Dati!AC198),(Dati!S198+Dati!AC198)/Dati!$D$237)/(IF(Dati!$D$237=3,(Dati!L198+Dati!N198+Dati!Y198+Dati!U198+Dati!V198+Dati!W198),( Dati!N198+Dati!Y198+Dati!V198+Dati!W198)/Dati!$D$237)))),0)</f>
        <v>0</v>
      </c>
    </row>
    <row r="86" spans="1:13" ht="36.4" customHeight="1">
      <c r="A86" s="182"/>
      <c r="B86" s="179" t="s">
        <v>784</v>
      </c>
      <c r="C86" s="179"/>
      <c r="D86" s="53">
        <f>IF(Dati!$D$227&gt;0,(Dati!D199/Dati!$D$227),0)</f>
        <v>4.1776302894881937E-3</v>
      </c>
      <c r="E86" s="53">
        <f>IF(Dati!$E$227&gt;0,(Dati!E199/Dati!$E$227),0)</f>
        <v>0</v>
      </c>
      <c r="F86" s="53">
        <f>IF((Dati!D199-Dati!E199+Dati!K199)&gt;0,((Dati!J199)/(Dati!D199-Dati!E199+Dati!K199)),0)</f>
        <v>1</v>
      </c>
      <c r="G86" s="53">
        <f>IF(Dati!$F$227&gt;0,(Dati!F199/Dati!$F$227),0)</f>
        <v>7.0365525195328679E-3</v>
      </c>
      <c r="H86" s="53">
        <f>IF(Dati!$G$227&gt;0,(Dati!G199/Dati!$G$227),0)</f>
        <v>0</v>
      </c>
      <c r="I86" s="53">
        <f>IF(Dati!$H$227&gt;0,(Dati!H199/Dati!$H$227),0)</f>
        <v>5.0587122809505692E-3</v>
      </c>
      <c r="J86" s="53">
        <f>IF(Dati!$I$227&gt;0,(Dati!I199/Dati!$I$227),0)</f>
        <v>0</v>
      </c>
      <c r="K86" s="53">
        <f>IF((IF(Dati!$D$237=3,(Dati!$L$227+Dati!$M$227+Dati!$N$227+Dati!$O$227+Dati!$Y$227+Dati!$Q$227),(Dati!$N$227+Dati!$O$227+Dati!$Y$227+Dati!$Q$227))/Dati!$D$237)&gt;0,((IF(Dati!$D$237=3,(Dati!L199+Dati!M199+Dati!N199+Dati!O199+Dati!Y199+Dati!Q199),(Dati!N199+Dati!O199+Dati!Y199+Dati!Q199))/Dati!$D$237)/(IF(Dati!$D$237=3,(Dati!$L$227+Dati!$M$227+Dati!$N$227+Dati!$O$227+Dati!$Y$227+Dati!$Q$227),(Dati!$N$227+Dati!$O$227+Dati!$Y$227+Dati!$Q$227))/Dati!$D$237)),0)</f>
        <v>2.6206623968236357E-3</v>
      </c>
      <c r="L86" s="82">
        <f>IF((IF(Dati!$D$237=3,(Dati!$M$227+Dati!$O$227+Dati!$Q$227),(Dati!$O$227+Dati!$Q$227)/Dati!$D$237))&gt;0,((IF(Dati!$D$237=3,(Dati!M199+Dati!O199+Dati!Q199),(Dati!O199+Dati!Q199)/Dati!$D$237)/(IF(Dati!$D$237=3,(Dati!$M$227+Dati!$O$227+Dati!$Q$227),(Dati!$O$227+Dati!$Q$227)/Dati!$D$237)))),0)</f>
        <v>1.7716160059723585E-2</v>
      </c>
      <c r="M86" s="82">
        <f>IF((IF(Dati!$D$237=3,(Dati!L199+Dati!N199+Dati!Y199+Dati!U199+Dati!V199+Dati!W199),( Dati!N199+Dati!Y199+Dati!V199+Dati!W199)/Dati!$D$237))&gt;0,((IF(Dati!$D$237=3,(Dati!R199+Dati!S199+Dati!AC199),(Dati!S199+Dati!AC199)/Dati!$D$237)/(IF(Dati!$D$237=3,(Dati!L199+Dati!N199+Dati!Y199+Dati!U199+Dati!V199+Dati!W199),( Dati!N199+Dati!Y199+Dati!V199+Dati!W199)/Dati!$D$237)))),0)</f>
        <v>1</v>
      </c>
    </row>
    <row r="87" spans="1:13" ht="36.4" customHeight="1">
      <c r="A87" s="180" t="s">
        <v>587</v>
      </c>
      <c r="B87" s="78" t="s">
        <v>574</v>
      </c>
      <c r="C87" s="59" t="s">
        <v>385</v>
      </c>
      <c r="D87" s="53">
        <f>IF(Dati!$D$227&gt;0,(Dati!D200/Dati!$D$227),0)</f>
        <v>0</v>
      </c>
      <c r="E87" s="53">
        <f>IF(Dati!$E$227&gt;0,(Dati!E200/Dati!$E$227),0)</f>
        <v>0</v>
      </c>
      <c r="F87" s="53">
        <f>IF((Dati!D200-Dati!E200+Dati!K200)&gt;0,((Dati!J200)/(Dati!D200-Dati!E200+Dati!K200)),0)</f>
        <v>0</v>
      </c>
      <c r="G87" s="53">
        <f>IF(Dati!$F$227&gt;0,(Dati!F200/Dati!$F$227),0)</f>
        <v>0</v>
      </c>
      <c r="H87" s="53">
        <f>IF(Dati!$G$227&gt;0,(Dati!G200/Dati!$G$227),0)</f>
        <v>0</v>
      </c>
      <c r="I87" s="53">
        <f>IF(Dati!$H$227&gt;0,(Dati!H200/Dati!$H$227),0)</f>
        <v>0</v>
      </c>
      <c r="J87" s="53">
        <f>IF(Dati!$I$227&gt;0,(Dati!I200/Dati!$I$227),0)</f>
        <v>0</v>
      </c>
      <c r="K87" s="53">
        <f>IF((IF(Dati!$D$237=3,(Dati!$L$227+Dati!$M$227+Dati!$N$227+Dati!$O$227+Dati!$Y$227+Dati!$Q$227),(Dati!$N$227+Dati!$O$227+Dati!$Y$227+Dati!$Q$227))/Dati!$D$237)&gt;0,((IF(Dati!$D$237=3,(Dati!L200+Dati!M200+Dati!N200+Dati!O200+Dati!Y200+Dati!Q200),(Dati!N200+Dati!O200+Dati!Y200+Dati!Q200))/Dati!$D$237)/(IF(Dati!$D$237=3,(Dati!$L$227+Dati!$M$227+Dati!$N$227+Dati!$O$227+Dati!$Y$227+Dati!$Q$227),(Dati!$N$227+Dati!$O$227+Dati!$Y$227+Dati!$Q$227))/Dati!$D$237)),0)</f>
        <v>0</v>
      </c>
      <c r="L87" s="82">
        <f>IF((IF(Dati!$D$237=3,(Dati!$M$227+Dati!$O$227+Dati!$Q$227),(Dati!$O$227+Dati!$Q$227)/Dati!$D$237))&gt;0,((IF(Dati!$D$237=3,(Dati!M200+Dati!O200+Dati!Q200),(Dati!O200+Dati!Q200)/Dati!$D$237)/(IF(Dati!$D$237=3,(Dati!$M$227+Dati!$O$227+Dati!$Q$227),(Dati!$O$227+Dati!$Q$227)/Dati!$D$237)))),0)</f>
        <v>0</v>
      </c>
      <c r="M87" s="82">
        <f>IF((IF(Dati!$D$237=3,(Dati!L200+Dati!N200+Dati!Y200+Dati!U200+Dati!V200+Dati!W200),( Dati!N200+Dati!Y200+Dati!V200+Dati!W200)/Dati!$D$237))&gt;0,((IF(Dati!$D$237=3,(Dati!R200+Dati!S200+Dati!AC200),(Dati!S200+Dati!AC200)/Dati!$D$237)/(IF(Dati!$D$237=3,(Dati!L200+Dati!N200+Dati!Y200+Dati!U200+Dati!V200+Dati!W200),( Dati!N200+Dati!Y200+Dati!V200+Dati!W200)/Dati!$D$237)))),0)</f>
        <v>0</v>
      </c>
    </row>
    <row r="88" spans="1:13" ht="25.5" customHeight="1">
      <c r="A88" s="181"/>
      <c r="B88" s="78" t="s">
        <v>568</v>
      </c>
      <c r="C88" s="59" t="s">
        <v>387</v>
      </c>
      <c r="D88" s="53">
        <f>IF(Dati!$D$227&gt;0,(Dati!D201/Dati!$D$227),0)</f>
        <v>0</v>
      </c>
      <c r="E88" s="53">
        <f>IF(Dati!$E$227&gt;0,(Dati!E201/Dati!$E$227),0)</f>
        <v>0</v>
      </c>
      <c r="F88" s="53">
        <f>IF((Dati!D201-Dati!E201+Dati!K201)&gt;0,((Dati!J201)/(Dati!D201-Dati!E201+Dati!K201)),0)</f>
        <v>0</v>
      </c>
      <c r="G88" s="53">
        <f>IF(Dati!$F$227&gt;0,(Dati!F201/Dati!$F$227),0)</f>
        <v>0</v>
      </c>
      <c r="H88" s="53">
        <f>IF(Dati!$G$227&gt;0,(Dati!G201/Dati!$G$227),0)</f>
        <v>0</v>
      </c>
      <c r="I88" s="53">
        <f>IF(Dati!$H$227&gt;0,(Dati!H201/Dati!$H$227),0)</f>
        <v>0</v>
      </c>
      <c r="J88" s="53">
        <f>IF(Dati!$I$227&gt;0,(Dati!I201/Dati!$I$227),0)</f>
        <v>0</v>
      </c>
      <c r="K88" s="53">
        <f>IF((IF(Dati!$D$237=3,(Dati!$L$227+Dati!$M$227+Dati!$N$227+Dati!$O$227+Dati!$Y$227+Dati!$Q$227),(Dati!$N$227+Dati!$O$227+Dati!$Y$227+Dati!$Q$227))/Dati!$D$237)&gt;0,((IF(Dati!$D$237=3,(Dati!L201+Dati!M201+Dati!N201+Dati!O201+Dati!Y201+Dati!Q201),(Dati!N201+Dati!O201+Dati!Y201+Dati!Q201))/Dati!$D$237)/(IF(Dati!$D$237=3,(Dati!$L$227+Dati!$M$227+Dati!$N$227+Dati!$O$227+Dati!$Y$227+Dati!$Q$227),(Dati!$N$227+Dati!$O$227+Dati!$Y$227+Dati!$Q$227))/Dati!$D$237)),0)</f>
        <v>0</v>
      </c>
      <c r="L88" s="82">
        <f>IF((IF(Dati!$D$237=3,(Dati!$M$227+Dati!$O$227+Dati!$Q$227),(Dati!$O$227+Dati!$Q$227)/Dati!$D$237))&gt;0,((IF(Dati!$D$237=3,(Dati!M201+Dati!O201+Dati!Q201),(Dati!O201+Dati!Q201)/Dati!$D$237)/(IF(Dati!$D$237=3,(Dati!$M$227+Dati!$O$227+Dati!$Q$227),(Dati!$O$227+Dati!$Q$227)/Dati!$D$237)))),0)</f>
        <v>0</v>
      </c>
      <c r="M88" s="82">
        <f>IF((IF(Dati!$D$237=3,(Dati!L201+Dati!N201+Dati!Y201+Dati!U201+Dati!V201+Dati!W201),( Dati!N201+Dati!Y201+Dati!V201+Dati!W201)/Dati!$D$237))&gt;0,((IF(Dati!$D$237=3,(Dati!R201+Dati!S201+Dati!AC201),(Dati!S201+Dati!AC201)/Dati!$D$237)/(IF(Dati!$D$237=3,(Dati!L201+Dati!N201+Dati!Y201+Dati!U201+Dati!V201+Dati!W201),( Dati!N201+Dati!Y201+Dati!V201+Dati!W201)/Dati!$D$237)))),0)</f>
        <v>0</v>
      </c>
    </row>
    <row r="89" spans="1:13" ht="24" customHeight="1">
      <c r="A89" s="181"/>
      <c r="B89" s="78" t="s">
        <v>558</v>
      </c>
      <c r="C89" s="59" t="s">
        <v>785</v>
      </c>
      <c r="D89" s="53">
        <f>IF(Dati!$D$227&gt;0,(Dati!D202/Dati!$D$227),0)</f>
        <v>0</v>
      </c>
      <c r="E89" s="53">
        <f>IF(Dati!$E$227&gt;0,(Dati!E202/Dati!$E$227),0)</f>
        <v>0</v>
      </c>
      <c r="F89" s="53">
        <f>IF((Dati!D202-Dati!E202+Dati!K202)&gt;0,((Dati!J202)/(Dati!D202-Dati!E202+Dati!K202)),0)</f>
        <v>0</v>
      </c>
      <c r="G89" s="53">
        <f>IF(Dati!$F$227&gt;0,(Dati!F202/Dati!$F$227),0)</f>
        <v>0</v>
      </c>
      <c r="H89" s="53">
        <f>IF(Dati!$G$227&gt;0,(Dati!G202/Dati!$G$227),0)</f>
        <v>0</v>
      </c>
      <c r="I89" s="53">
        <f>IF(Dati!$H$227&gt;0,(Dati!H202/Dati!$H$227),0)</f>
        <v>0</v>
      </c>
      <c r="J89" s="53">
        <f>IF(Dati!$I$227&gt;0,(Dati!I202/Dati!$I$227),0)</f>
        <v>0</v>
      </c>
      <c r="K89" s="53">
        <f>IF((IF(Dati!$D$237=3,(Dati!$L$227+Dati!$M$227+Dati!$N$227+Dati!$O$227+Dati!$Y$227+Dati!$Q$227),(Dati!$N$227+Dati!$O$227+Dati!$Y$227+Dati!$Q$227))/Dati!$D$237)&gt;0,((IF(Dati!$D$237=3,(Dati!L202+Dati!M202+Dati!N202+Dati!O202+Dati!Y202+Dati!Q202),(Dati!N202+Dati!O202+Dati!Y202+Dati!Q202))/Dati!$D$237)/(IF(Dati!$D$237=3,(Dati!$L$227+Dati!$M$227+Dati!$N$227+Dati!$O$227+Dati!$Y$227+Dati!$Q$227),(Dati!$N$227+Dati!$O$227+Dati!$Y$227+Dati!$Q$227))/Dati!$D$237)),0)</f>
        <v>0</v>
      </c>
      <c r="L89" s="82">
        <f>IF((IF(Dati!$D$237=3,(Dati!$M$227+Dati!$O$227+Dati!$Q$227),(Dati!$O$227+Dati!$Q$227)/Dati!$D$237))&gt;0,((IF(Dati!$D$237=3,(Dati!M202+Dati!O202+Dati!Q202),(Dati!O202+Dati!Q202)/Dati!$D$237)/(IF(Dati!$D$237=3,(Dati!$M$227+Dati!$O$227+Dati!$Q$227),(Dati!$O$227+Dati!$Q$227)/Dati!$D$237)))),0)</f>
        <v>0</v>
      </c>
      <c r="M89" s="82">
        <f>IF((IF(Dati!$D$237=3,(Dati!L202+Dati!N202+Dati!Y202+Dati!U202+Dati!V202+Dati!W202),( Dati!N202+Dati!Y202+Dati!V202+Dati!W202)/Dati!$D$237))&gt;0,((IF(Dati!$D$237=3,(Dati!R202+Dati!S202+Dati!AC202),(Dati!S202+Dati!AC202)/Dati!$D$237)/(IF(Dati!$D$237=3,(Dati!L202+Dati!N202+Dati!Y202+Dati!U202+Dati!V202+Dati!W202),( Dati!N202+Dati!Y202+Dati!V202+Dati!W202)/Dati!$D$237)))),0)</f>
        <v>0</v>
      </c>
    </row>
    <row r="90" spans="1:13" ht="36.4" customHeight="1">
      <c r="A90" s="182"/>
      <c r="B90" s="179" t="s">
        <v>588</v>
      </c>
      <c r="C90" s="179"/>
      <c r="D90" s="53">
        <f>IF(Dati!$D$227&gt;0,(Dati!D203/Dati!$D$227),0)</f>
        <v>0</v>
      </c>
      <c r="E90" s="53">
        <f>IF(Dati!$E$227&gt;0,(Dati!E203/Dati!$E$227),0)</f>
        <v>0</v>
      </c>
      <c r="F90" s="53">
        <f>IF((Dati!D203-Dati!E203+Dati!K203)&gt;0,((Dati!J203)/(Dati!D203-Dati!E203+Dati!K203)),0)</f>
        <v>0</v>
      </c>
      <c r="G90" s="53">
        <f>IF(Dati!$F$227&gt;0,(Dati!F203/Dati!$F$227),0)</f>
        <v>0</v>
      </c>
      <c r="H90" s="53">
        <f>IF(Dati!$G$227&gt;0,(Dati!G203/Dati!$G$227),0)</f>
        <v>0</v>
      </c>
      <c r="I90" s="53">
        <f>IF(Dati!$H$227&gt;0,(Dati!H203/Dati!$H$227),0)</f>
        <v>0</v>
      </c>
      <c r="J90" s="53">
        <f>IF(Dati!$I$227&gt;0,(Dati!I203/Dati!$I$227),0)</f>
        <v>0</v>
      </c>
      <c r="K90" s="53">
        <f>IF((IF(Dati!$D$237=3,(Dati!$L$227+Dati!$M$227+Dati!$N$227+Dati!$O$227+Dati!$Y$227+Dati!$Q$227),(Dati!$N$227+Dati!$O$227+Dati!$Y$227+Dati!$Q$227))/Dati!$D$237)&gt;0,((IF(Dati!$D$237=3,(Dati!L203+Dati!M203+Dati!N203+Dati!O203+Dati!Y203+Dati!Q203),(Dati!N203+Dati!O203+Dati!Y203+Dati!Q203))/Dati!$D$237)/(IF(Dati!$D$237=3,(Dati!$L$227+Dati!$M$227+Dati!$N$227+Dati!$O$227+Dati!$Y$227+Dati!$Q$227),(Dati!$N$227+Dati!$O$227+Dati!$Y$227+Dati!$Q$227))/Dati!$D$237)),0)</f>
        <v>0</v>
      </c>
      <c r="L90" s="82">
        <f>IF((IF(Dati!$D$237=3,(Dati!$M$227+Dati!$O$227+Dati!$Q$227),(Dati!$O$227+Dati!$Q$227)/Dati!$D$237))&gt;0,((IF(Dati!$D$237=3,(Dati!M203+Dati!O203+Dati!Q203),(Dati!O203+Dati!Q203)/Dati!$D$237)/(IF(Dati!$D$237=3,(Dati!$M$227+Dati!$O$227+Dati!$Q$227),(Dati!$O$227+Dati!$Q$227)/Dati!$D$237)))),0)</f>
        <v>0</v>
      </c>
      <c r="M90" s="82">
        <f>IF((IF(Dati!$D$237=3,(Dati!L203+Dati!N203+Dati!Y203+Dati!U203+Dati!V203+Dati!W203),( Dati!N203+Dati!Y203+Dati!V203+Dati!W203)/Dati!$D$237))&gt;0,((IF(Dati!$D$237=3,(Dati!R203+Dati!S203+Dati!AC203),(Dati!S203+Dati!AC203)/Dati!$D$237)/(IF(Dati!$D$237=3,(Dati!L203+Dati!N203+Dati!Y203+Dati!U203+Dati!V203+Dati!W203),( Dati!N203+Dati!Y203+Dati!V203+Dati!W203)/Dati!$D$237)))),0)</f>
        <v>0</v>
      </c>
    </row>
    <row r="91" spans="1:13" ht="36.4" customHeight="1">
      <c r="A91" s="180" t="s">
        <v>589</v>
      </c>
      <c r="B91" s="78" t="s">
        <v>574</v>
      </c>
      <c r="C91" s="59" t="s">
        <v>393</v>
      </c>
      <c r="D91" s="53">
        <f>IF(Dati!$D$227&gt;0,(Dati!D204/Dati!$D$227),0)</f>
        <v>9.7746633720513488E-4</v>
      </c>
      <c r="E91" s="53">
        <f>IF(Dati!$E$227&gt;0,(Dati!E204/Dati!$E$227),0)</f>
        <v>0</v>
      </c>
      <c r="F91" s="53">
        <f>IF((Dati!D204-Dati!E204+Dati!K204)&gt;0,((Dati!J204)/(Dati!D204-Dati!E204+Dati!K204)),0)</f>
        <v>1</v>
      </c>
      <c r="G91" s="53">
        <f>IF(Dati!$F$227&gt;0,(Dati!F204/Dati!$F$227),0)</f>
        <v>1.6463862862938947E-3</v>
      </c>
      <c r="H91" s="53">
        <f>IF(Dati!$G$227&gt;0,(Dati!G204/Dati!$G$227),0)</f>
        <v>0</v>
      </c>
      <c r="I91" s="53">
        <f>IF(Dati!$H$227&gt;0,(Dati!H204/Dati!$H$227),0)</f>
        <v>1.5439467071175161E-3</v>
      </c>
      <c r="J91" s="53">
        <f>IF(Dati!$I$227&gt;0,(Dati!I204/Dati!$I$227),0)</f>
        <v>0</v>
      </c>
      <c r="K91" s="53">
        <f>IF((IF(Dati!$D$237=3,(Dati!$L$227+Dati!$M$227+Dati!$N$227+Dati!$O$227+Dati!$Y$227+Dati!$Q$227),(Dati!$N$227+Dati!$O$227+Dati!$Y$227+Dati!$Q$227))/Dati!$D$237)&gt;0,((IF(Dati!$D$237=3,(Dati!L204+Dati!M204+Dati!N204+Dati!O204+Dati!Y204+Dati!Q204),(Dati!N204+Dati!O204+Dati!Y204+Dati!Q204))/Dati!$D$237)/(IF(Dati!$D$237=3,(Dati!$L$227+Dati!$M$227+Dati!$N$227+Dati!$O$227+Dati!$Y$227+Dati!$Q$227),(Dati!$N$227+Dati!$O$227+Dati!$Y$227+Dati!$Q$227))/Dati!$D$237)),0)</f>
        <v>6.5112553282944735E-4</v>
      </c>
      <c r="L91" s="82">
        <f>IF((IF(Dati!$D$237=3,(Dati!$M$227+Dati!$O$227+Dati!$Q$227),(Dati!$O$227+Dati!$Q$227)/Dati!$D$237))&gt;0,((IF(Dati!$D$237=3,(Dati!M204+Dati!O204+Dati!Q204),(Dati!O204+Dati!Q204)/Dati!$D$237)/(IF(Dati!$D$237=3,(Dati!$M$227+Dati!$O$227+Dati!$Q$227),(Dati!$O$227+Dati!$Q$227)/Dati!$D$237)))),0)</f>
        <v>0</v>
      </c>
      <c r="M91" s="82">
        <f>IF((IF(Dati!$D$237=3,(Dati!L204+Dati!N204+Dati!Y204+Dati!U204+Dati!V204+Dati!W204),( Dati!N204+Dati!Y204+Dati!V204+Dati!W204)/Dati!$D$237))&gt;0,((IF(Dati!$D$237=3,(Dati!R204+Dati!S204+Dati!AC204),(Dati!S204+Dati!AC204)/Dati!$D$237)/(IF(Dati!$D$237=3,(Dati!L204+Dati!N204+Dati!Y204+Dati!U204+Dati!V204+Dati!W204),( Dati!N204+Dati!Y204+Dati!V204+Dati!W204)/Dati!$D$237)))),0)</f>
        <v>1</v>
      </c>
    </row>
    <row r="92" spans="1:13" ht="36.4" customHeight="1">
      <c r="A92" s="181"/>
      <c r="B92" s="78" t="s">
        <v>568</v>
      </c>
      <c r="C92" s="59" t="s">
        <v>395</v>
      </c>
      <c r="D92" s="53">
        <f>IF(Dati!$D$227&gt;0,(Dati!D205/Dati!$D$227),0)</f>
        <v>0</v>
      </c>
      <c r="E92" s="53">
        <f>IF(Dati!$E$227&gt;0,(Dati!E205/Dati!$E$227),0)</f>
        <v>0</v>
      </c>
      <c r="F92" s="53">
        <f>IF((Dati!D205-Dati!E205+Dati!K205)&gt;0,((Dati!J205)/(Dati!D205-Dati!E205+Dati!K205)),0)</f>
        <v>0</v>
      </c>
      <c r="G92" s="53">
        <f>IF(Dati!$F$227&gt;0,(Dati!F205/Dati!$F$227),0)</f>
        <v>0</v>
      </c>
      <c r="H92" s="53">
        <f>IF(Dati!$G$227&gt;0,(Dati!G205/Dati!$G$227),0)</f>
        <v>0</v>
      </c>
      <c r="I92" s="53">
        <f>IF(Dati!$H$227&gt;0,(Dati!H205/Dati!$H$227),0)</f>
        <v>0</v>
      </c>
      <c r="J92" s="53">
        <f>IF(Dati!$I$227&gt;0,(Dati!I205/Dati!$I$227),0)</f>
        <v>0</v>
      </c>
      <c r="K92" s="53">
        <f>IF((IF(Dati!$D$237=3,(Dati!$L$227+Dati!$M$227+Dati!$N$227+Dati!$O$227+Dati!$Y$227+Dati!$Q$227),(Dati!$N$227+Dati!$O$227+Dati!$Y$227+Dati!$Q$227))/Dati!$D$237)&gt;0,((IF(Dati!$D$237=3,(Dati!L205+Dati!M205+Dati!N205+Dati!O205+Dati!Y205+Dati!Q205),(Dati!N205+Dati!O205+Dati!Y205+Dati!Q205))/Dati!$D$237)/(IF(Dati!$D$237=3,(Dati!$L$227+Dati!$M$227+Dati!$N$227+Dati!$O$227+Dati!$Y$227+Dati!$Q$227),(Dati!$N$227+Dati!$O$227+Dati!$Y$227+Dati!$Q$227))/Dati!$D$237)),0)</f>
        <v>0</v>
      </c>
      <c r="L92" s="82">
        <f>IF((IF(Dati!$D$237=3,(Dati!$M$227+Dati!$O$227+Dati!$Q$227),(Dati!$O$227+Dati!$Q$227)/Dati!$D$237))&gt;0,((IF(Dati!$D$237=3,(Dati!M205+Dati!O205+Dati!Q205),(Dati!O205+Dati!Q205)/Dati!$D$237)/(IF(Dati!$D$237=3,(Dati!$M$227+Dati!$O$227+Dati!$Q$227),(Dati!$O$227+Dati!$Q$227)/Dati!$D$237)))),0)</f>
        <v>0</v>
      </c>
      <c r="M92" s="82">
        <f>IF((IF(Dati!$D$237=3,(Dati!L205+Dati!N205+Dati!Y205+Dati!U205+Dati!V205+Dati!W205),( Dati!N205+Dati!Y205+Dati!V205+Dati!W205)/Dati!$D$237))&gt;0,((IF(Dati!$D$237=3,(Dati!R205+Dati!S205+Dati!AC205),(Dati!S205+Dati!AC205)/Dati!$D$237)/(IF(Dati!$D$237=3,(Dati!L205+Dati!N205+Dati!Y205+Dati!U205+Dati!V205+Dati!W205),( Dati!N205+Dati!Y205+Dati!V205+Dati!W205)/Dati!$D$237)))),0)</f>
        <v>0</v>
      </c>
    </row>
    <row r="93" spans="1:13" ht="36.4" customHeight="1">
      <c r="A93" s="182"/>
      <c r="B93" s="179" t="s">
        <v>590</v>
      </c>
      <c r="C93" s="179"/>
      <c r="D93" s="53">
        <f>IF(Dati!$D$227&gt;0,(Dati!D206/Dati!$D$227),0)</f>
        <v>9.7746633720513488E-4</v>
      </c>
      <c r="E93" s="53">
        <f>IF(Dati!$E$227&gt;0,(Dati!E206/Dati!$E$227),0)</f>
        <v>0</v>
      </c>
      <c r="F93" s="53">
        <f>IF((Dati!D206-Dati!E206+Dati!K206)&gt;0,((Dati!J206)/(Dati!D206-Dati!E206+Dati!K206)),0)</f>
        <v>1</v>
      </c>
      <c r="G93" s="53">
        <f>IF(Dati!$F$227&gt;0,(Dati!F206/Dati!$F$227),0)</f>
        <v>1.6463862862938947E-3</v>
      </c>
      <c r="H93" s="53">
        <f>IF(Dati!$G$227&gt;0,(Dati!G206/Dati!$G$227),0)</f>
        <v>0</v>
      </c>
      <c r="I93" s="53">
        <f>IF(Dati!$H$227&gt;0,(Dati!H206/Dati!$H$227),0)</f>
        <v>1.5439467071175161E-3</v>
      </c>
      <c r="J93" s="53">
        <f>IF(Dati!$I$227&gt;0,(Dati!I206/Dati!$I$227),0)</f>
        <v>0</v>
      </c>
      <c r="K93" s="53">
        <f>IF((IF(Dati!$D$237=3,(Dati!$L$227+Dati!$M$227+Dati!$N$227+Dati!$O$227+Dati!$Y$227+Dati!$Q$227),(Dati!$N$227+Dati!$O$227+Dati!$Y$227+Dati!$Q$227))/Dati!$D$237)&gt;0,((IF(Dati!$D$237=3,(Dati!L206+Dati!M206+Dati!N206+Dati!O206+Dati!Y206+Dati!Q206),(Dati!N206+Dati!O206+Dati!Y206+Dati!Q206))/Dati!$D$237)/(IF(Dati!$D$237=3,(Dati!$L$227+Dati!$M$227+Dati!$N$227+Dati!$O$227+Dati!$Y$227+Dati!$Q$227),(Dati!$N$227+Dati!$O$227+Dati!$Y$227+Dati!$Q$227))/Dati!$D$237)),0)</f>
        <v>6.5112553282944735E-4</v>
      </c>
      <c r="L93" s="82">
        <f>IF((IF(Dati!$D$237=3,(Dati!$M$227+Dati!$O$227+Dati!$Q$227),(Dati!$O$227+Dati!$Q$227)/Dati!$D$237))&gt;0,((IF(Dati!$D$237=3,(Dati!M206+Dati!O206+Dati!Q206),(Dati!O206+Dati!Q206)/Dati!$D$237)/(IF(Dati!$D$237=3,(Dati!$M$227+Dati!$O$227+Dati!$Q$227),(Dati!$O$227+Dati!$Q$227)/Dati!$D$237)))),0)</f>
        <v>0</v>
      </c>
      <c r="M93" s="82">
        <f>IF((IF(Dati!$D$237=3,(Dati!L206+Dati!N206+Dati!Y206+Dati!U206+Dati!V206+Dati!W206),( Dati!N206+Dati!Y206+Dati!V206+Dati!W206)/Dati!$D$237))&gt;0,((IF(Dati!$D$237=3,(Dati!R206+Dati!S206+Dati!AC206),(Dati!S206+Dati!AC206)/Dati!$D$237)/(IF(Dati!$D$237=3,(Dati!L206+Dati!N206+Dati!Y206+Dati!U206+Dati!V206+Dati!W206),( Dati!N206+Dati!Y206+Dati!V206+Dati!W206)/Dati!$D$237)))),0)</f>
        <v>1</v>
      </c>
    </row>
    <row r="94" spans="1:13" ht="36.4" customHeight="1">
      <c r="A94" s="180" t="s">
        <v>591</v>
      </c>
      <c r="B94" s="78" t="s">
        <v>556</v>
      </c>
      <c r="C94" s="59" t="s">
        <v>399</v>
      </c>
      <c r="D94" s="53">
        <f>IF(Dati!$D$227&gt;0,(Dati!D207/Dati!$D$227),0)</f>
        <v>7.9452565912383838E-2</v>
      </c>
      <c r="E94" s="53">
        <f>IF(Dati!$E$227&gt;0,(Dati!E207/Dati!$E$227),0)</f>
        <v>0</v>
      </c>
      <c r="F94" s="53">
        <f>IF((Dati!D207-Dati!E207+Dati!K207)&gt;0,((Dati!J207)/(Dati!D207-Dati!E207+Dati!K207)),0)</f>
        <v>1</v>
      </c>
      <c r="G94" s="53">
        <f>IF(Dati!$F$227&gt;0,(Dati!F207/Dati!$F$227),0)</f>
        <v>0</v>
      </c>
      <c r="H94" s="53">
        <f>IF(Dati!$G$227&gt;0,(Dati!G207/Dati!$G$227),0)</f>
        <v>0</v>
      </c>
      <c r="I94" s="53">
        <f>IF(Dati!$H$227&gt;0,(Dati!H207/Dati!$H$227),0)</f>
        <v>0</v>
      </c>
      <c r="J94" s="53">
        <f>IF(Dati!$I$227&gt;0,(Dati!I207/Dati!$I$227),0)</f>
        <v>0</v>
      </c>
      <c r="K94" s="53">
        <f>IF((IF(Dati!$D$237=3,(Dati!$L$227+Dati!$M$227+Dati!$N$227+Dati!$O$227+Dati!$Y$227+Dati!$Q$227),(Dati!$N$227+Dati!$O$227+Dati!$Y$227+Dati!$Q$227))/Dati!$D$237)&gt;0,((IF(Dati!$D$237=3,(Dati!L207+Dati!M207+Dati!N207+Dati!O207+Dati!Y207+Dati!Q207),(Dati!N207+Dati!O207+Dati!Y207+Dati!Q207))/Dati!$D$237)/(IF(Dati!$D$237=3,(Dati!$L$227+Dati!$M$227+Dati!$N$227+Dati!$O$227+Dati!$Y$227+Dati!$Q$227),(Dati!$N$227+Dati!$O$227+Dati!$Y$227+Dati!$Q$227))/Dati!$D$237)),0)</f>
        <v>5.7975665096968353E-2</v>
      </c>
      <c r="L94" s="82">
        <f>IF((IF(Dati!$D$237=3,(Dati!$M$227+Dati!$O$227+Dati!$Q$227),(Dati!$O$227+Dati!$Q$227)/Dati!$D$237))&gt;0,((IF(Dati!$D$237=3,(Dati!M207+Dati!O207+Dati!Q207),(Dati!O207+Dati!Q207)/Dati!$D$237)/(IF(Dati!$D$237=3,(Dati!$M$227+Dati!$O$227+Dati!$Q$227),(Dati!$O$227+Dati!$Q$227)/Dati!$D$237)))),0)</f>
        <v>0.36783705974217279</v>
      </c>
      <c r="M94" s="82">
        <f>IF((IF(Dati!$D$237=3,(Dati!L207+Dati!N207+Dati!Y207+Dati!U207+Dati!V207+Dati!W207),( Dati!N207+Dati!Y207+Dati!V207+Dati!W207)/Dati!$D$237))&gt;0,((IF(Dati!$D$237=3,(Dati!R207+Dati!S207+Dati!AC207),(Dati!S207+Dati!AC207)/Dati!$D$237)/(IF(Dati!$D$237=3,(Dati!L207+Dati!N207+Dati!Y207+Dati!U207+Dati!V207+Dati!W207),( Dati!N207+Dati!Y207+Dati!V207+Dati!W207)/Dati!$D$237)))),0)</f>
        <v>0.82316249487469484</v>
      </c>
    </row>
    <row r="95" spans="1:13" ht="45" customHeight="1">
      <c r="A95" s="182"/>
      <c r="B95" s="183" t="s">
        <v>592</v>
      </c>
      <c r="C95" s="184"/>
      <c r="D95" s="53">
        <f>IF(Dati!$D$227&gt;0,(Dati!D208/Dati!$D$227),0)</f>
        <v>7.9452565912383838E-2</v>
      </c>
      <c r="E95" s="53">
        <f>IF(Dati!$E$227&gt;0,(Dati!E208/Dati!$E$227),0)</f>
        <v>0</v>
      </c>
      <c r="F95" s="53">
        <f>IF((Dati!D208-Dati!E208+Dati!K208)&gt;0,((Dati!J208)/(Dati!D208-Dati!E208+Dati!K208)),0)</f>
        <v>1</v>
      </c>
      <c r="G95" s="53">
        <f>IF(Dati!$F$227&gt;0,(Dati!F208/Dati!$F$227),0)</f>
        <v>0</v>
      </c>
      <c r="H95" s="53">
        <f>IF(Dati!$G$227&gt;0,(Dati!G208/Dati!$G$227),0)</f>
        <v>0</v>
      </c>
      <c r="I95" s="53">
        <f>IF(Dati!$H$227&gt;0,(Dati!H208/Dati!$H$227),0)</f>
        <v>0</v>
      </c>
      <c r="J95" s="53">
        <f>IF(Dati!$I$227&gt;0,(Dati!I208/Dati!$I$227),0)</f>
        <v>0</v>
      </c>
      <c r="K95" s="53">
        <f>IF((IF(Dati!$D$237=3,(Dati!$L$227+Dati!$M$227+Dati!$N$227+Dati!$O$227+Dati!$Y$227+Dati!$Q$227),(Dati!$N$227+Dati!$O$227+Dati!$Y$227+Dati!$Q$227))/Dati!$D$237)&gt;0,((IF(Dati!$D$237=3,(Dati!L208+Dati!M208+Dati!N208+Dati!O208+Dati!Y208+Dati!Q208),(Dati!N208+Dati!O208+Dati!Y208+Dati!Q208))/Dati!$D$237)/(IF(Dati!$D$237=3,(Dati!$L$227+Dati!$M$227+Dati!$N$227+Dati!$O$227+Dati!$Y$227+Dati!$Q$227),(Dati!$N$227+Dati!$O$227+Dati!$Y$227+Dati!$Q$227))/Dati!$D$237)),0)</f>
        <v>5.7975665096968353E-2</v>
      </c>
      <c r="L95" s="82">
        <f>IF((IF(Dati!$D$237=3,(Dati!$M$227+Dati!$O$227+Dati!$Q$227),(Dati!$O$227+Dati!$Q$227)/Dati!$D$237))&gt;0,((IF(Dati!$D$237=3,(Dati!M208+Dati!O208+Dati!Q208),(Dati!O208+Dati!Q208)/Dati!$D$237)/(IF(Dati!$D$237=3,(Dati!$M$227+Dati!$O$227+Dati!$Q$227),(Dati!$O$227+Dati!$Q$227)/Dati!$D$237)))),0)</f>
        <v>0.36783705974217279</v>
      </c>
      <c r="M95" s="82">
        <f>IF((IF(Dati!$D$237=3,(Dati!L208+Dati!N208+Dati!Y208+Dati!U208+Dati!V208+Dati!W208),( Dati!N208+Dati!Y208+Dati!V208+Dati!W208)/Dati!$D$237))&gt;0,((IF(Dati!$D$237=3,(Dati!R208+Dati!S208+Dati!AC208),(Dati!S208+Dati!AC208)/Dati!$D$237)/(IF(Dati!$D$237=3,(Dati!L208+Dati!N208+Dati!Y208+Dati!U208+Dati!V208+Dati!W208),( Dati!N208+Dati!Y208+Dati!V208+Dati!W208)/Dati!$D$237)))),0)</f>
        <v>0.82316249487469484</v>
      </c>
    </row>
    <row r="96" spans="1:13" ht="36.4" customHeight="1">
      <c r="A96" s="180" t="s">
        <v>593</v>
      </c>
      <c r="B96" s="78" t="s">
        <v>556</v>
      </c>
      <c r="C96" s="59" t="s">
        <v>403</v>
      </c>
      <c r="D96" s="53">
        <f>IF(Dati!$D$227&gt;0,(Dati!D209/Dati!$D$227),0)</f>
        <v>0</v>
      </c>
      <c r="E96" s="53">
        <f>IF(Dati!$E$227&gt;0,(Dati!E209/Dati!$E$227),0)</f>
        <v>0</v>
      </c>
      <c r="F96" s="53">
        <f>IF((Dati!D209-Dati!E209+Dati!K209)&gt;0,((Dati!J209)/(Dati!D209-Dati!E209+Dati!K209)),0)</f>
        <v>0</v>
      </c>
      <c r="G96" s="53">
        <f>IF(Dati!$F$227&gt;0,(Dati!F209/Dati!$F$227),0)</f>
        <v>0</v>
      </c>
      <c r="H96" s="53">
        <f>IF(Dati!$G$227&gt;0,(Dati!G209/Dati!$G$227),0)</f>
        <v>0</v>
      </c>
      <c r="I96" s="53">
        <f>IF(Dati!$H$227&gt;0,(Dati!H209/Dati!$H$227),0)</f>
        <v>0</v>
      </c>
      <c r="J96" s="53">
        <f>IF(Dati!$I$227&gt;0,(Dati!I209/Dati!$I$227),0)</f>
        <v>0</v>
      </c>
      <c r="K96" s="53">
        <f>IF((IF(Dati!$D$237=3,(Dati!$L$227+Dati!$M$227+Dati!$N$227+Dati!$O$227+Dati!$Y$227+Dati!$Q$227),(Dati!$N$227+Dati!$O$227+Dati!$Y$227+Dati!$Q$227))/Dati!$D$237)&gt;0,((IF(Dati!$D$237=3,(Dati!L209+Dati!M209+Dati!N209+Dati!O209+Dati!Y209+Dati!Q209),(Dati!N209+Dati!O209+Dati!Y209+Dati!Q209))/Dati!$D$237)/(IF(Dati!$D$237=3,(Dati!$L$227+Dati!$M$227+Dati!$N$227+Dati!$O$227+Dati!$Y$227+Dati!$Q$227),(Dati!$N$227+Dati!$O$227+Dati!$Y$227+Dati!$Q$227))/Dati!$D$237)),0)</f>
        <v>0</v>
      </c>
      <c r="L96" s="82">
        <f>IF((IF(Dati!$D$237=3,(Dati!$M$227+Dati!$O$227+Dati!$Q$227),(Dati!$O$227+Dati!$Q$227)/Dati!$D$237))&gt;0,((IF(Dati!$D$237=3,(Dati!M209+Dati!O209+Dati!Q209),(Dati!O209+Dati!Q209)/Dati!$D$237)/(IF(Dati!$D$237=3,(Dati!$M$227+Dati!$O$227+Dati!$Q$227),(Dati!$O$227+Dati!$Q$227)/Dati!$D$237)))),0)</f>
        <v>0</v>
      </c>
      <c r="M96" s="82">
        <f>IF((IF(Dati!$D$237=3,(Dati!L209+Dati!N209+Dati!Y209+Dati!U209+Dati!V209+Dati!W209),( Dati!N209+Dati!Y209+Dati!V209+Dati!W209)/Dati!$D$237))&gt;0,((IF(Dati!$D$237=3,(Dati!R209+Dati!S209+Dati!AC209),(Dati!S209+Dati!AC209)/Dati!$D$237)/(IF(Dati!$D$237=3,(Dati!L209+Dati!N209+Dati!Y209+Dati!U209+Dati!V209+Dati!W209),( Dati!N209+Dati!Y209+Dati!V209+Dati!W209)/Dati!$D$237)))),0)</f>
        <v>0</v>
      </c>
    </row>
    <row r="97" spans="1:13" ht="36.4" customHeight="1">
      <c r="A97" s="182"/>
      <c r="B97" s="183" t="s">
        <v>594</v>
      </c>
      <c r="C97" s="184"/>
      <c r="D97" s="53">
        <f>IF(Dati!$D$227&gt;0,(Dati!D210/Dati!$D$227),0)</f>
        <v>0</v>
      </c>
      <c r="E97" s="53">
        <f>IF(Dati!$E$227&gt;0,(Dati!E210/Dati!$E$227),0)</f>
        <v>0</v>
      </c>
      <c r="F97" s="53">
        <f>IF((Dati!D210-Dati!E210+Dati!K210)&gt;0,((Dati!J210)/(Dati!D210-Dati!E210+Dati!K210)),0)</f>
        <v>0</v>
      </c>
      <c r="G97" s="53">
        <f>IF(Dati!$F$227&gt;0,(Dati!F210/Dati!$F$227),0)</f>
        <v>0</v>
      </c>
      <c r="H97" s="53">
        <f>IF(Dati!$G$227&gt;0,(Dati!G210/Dati!$G$227),0)</f>
        <v>0</v>
      </c>
      <c r="I97" s="53">
        <f>IF(Dati!$H$227&gt;0,(Dati!H210/Dati!$H$227),0)</f>
        <v>0</v>
      </c>
      <c r="J97" s="53">
        <f>IF(Dati!$I$227&gt;0,(Dati!I210/Dati!$I$227),0)</f>
        <v>0</v>
      </c>
      <c r="K97" s="53">
        <f>IF((IF(Dati!$D$237=3,(Dati!$L$227+Dati!$M$227+Dati!$N$227+Dati!$O$227+Dati!$Y$227+Dati!$Q$227),(Dati!$N$227+Dati!$O$227+Dati!$Y$227+Dati!$Q$227))/Dati!$D$237)&gt;0,((IF(Dati!$D$237=3,(Dati!L210+Dati!M210+Dati!N210+Dati!O210+Dati!Y210+Dati!Q210),(Dati!N210+Dati!O210+Dati!Y210+Dati!Q210))/Dati!$D$237)/(IF(Dati!$D$237=3,(Dati!$L$227+Dati!$M$227+Dati!$N$227+Dati!$O$227+Dati!$Y$227+Dati!$Q$227),(Dati!$N$227+Dati!$O$227+Dati!$Y$227+Dati!$Q$227))/Dati!$D$237)),0)</f>
        <v>0</v>
      </c>
      <c r="L97" s="82">
        <f>IF((IF(Dati!$D$237=3,(Dati!$M$227+Dati!$O$227+Dati!$Q$227),(Dati!$O$227+Dati!$Q$227)/Dati!$D$237))&gt;0,((IF(Dati!$D$237=3,(Dati!M210+Dati!O210+Dati!Q210),(Dati!O210+Dati!Q210)/Dati!$D$237)/(IF(Dati!$D$237=3,(Dati!$M$227+Dati!$O$227+Dati!$Q$227),(Dati!$O$227+Dati!$Q$227)/Dati!$D$237)))),0)</f>
        <v>0</v>
      </c>
      <c r="M97" s="82">
        <f>IF((IF(Dati!$D$237=3,(Dati!L210+Dati!N210+Dati!Y210+Dati!U210+Dati!V210+Dati!W210),( Dati!N210+Dati!Y210+Dati!V210+Dati!W210)/Dati!$D$237))&gt;0,((IF(Dati!$D$237=3,(Dati!R210+Dati!S210+Dati!AC210),(Dati!S210+Dati!AC210)/Dati!$D$237)/(IF(Dati!$D$237=3,(Dati!L210+Dati!N210+Dati!Y210+Dati!U210+Dati!V210+Dati!W210),( Dati!N210+Dati!Y210+Dati!V210+Dati!W210)/Dati!$D$237)))),0)</f>
        <v>0</v>
      </c>
    </row>
    <row r="98" spans="1:13" ht="36.4" customHeight="1">
      <c r="A98" s="180" t="s">
        <v>595</v>
      </c>
      <c r="B98" s="78" t="s">
        <v>556</v>
      </c>
      <c r="C98" s="59" t="s">
        <v>407</v>
      </c>
      <c r="D98" s="53">
        <f>IF(Dati!$D$227&gt;0,(Dati!D211/Dati!$D$227),0)</f>
        <v>0</v>
      </c>
      <c r="E98" s="53">
        <f>IF(Dati!$E$227&gt;0,(Dati!E211/Dati!$E$227),0)</f>
        <v>0</v>
      </c>
      <c r="F98" s="53">
        <f>IF((Dati!D211-Dati!E211+Dati!K211)&gt;0,((Dati!J211)/(Dati!D211-Dati!E211+Dati!K211)),0)</f>
        <v>0</v>
      </c>
      <c r="G98" s="53">
        <f>IF(Dati!$F$227&gt;0,(Dati!F211/Dati!$F$227),0)</f>
        <v>0</v>
      </c>
      <c r="H98" s="53">
        <f>IF(Dati!$G$227&gt;0,(Dati!G211/Dati!$G$227),0)</f>
        <v>0</v>
      </c>
      <c r="I98" s="53">
        <f>IF(Dati!$H$227&gt;0,(Dati!H211/Dati!$H$227),0)</f>
        <v>0</v>
      </c>
      <c r="J98" s="53">
        <f>IF(Dati!$I$227&gt;0,(Dati!I211/Dati!$I$227),0)</f>
        <v>0</v>
      </c>
      <c r="K98" s="53">
        <f>IF((IF(Dati!$D$237=3,(Dati!$L$227+Dati!$M$227+Dati!$N$227+Dati!$O$227+Dati!$Y$227+Dati!$Q$227),(Dati!$N$227+Dati!$O$227+Dati!$Y$227+Dati!$Q$227))/Dati!$D$237)&gt;0,((IF(Dati!$D$237=3,(Dati!L211+Dati!M211+Dati!N211+Dati!O211+Dati!Y211+Dati!Q211),(Dati!N211+Dati!O211+Dati!Y211+Dati!Q211))/Dati!$D$237)/(IF(Dati!$D$237=3,(Dati!$L$227+Dati!$M$227+Dati!$N$227+Dati!$O$227+Dati!$Y$227+Dati!$Q$227),(Dati!$N$227+Dati!$O$227+Dati!$Y$227+Dati!$Q$227))/Dati!$D$237)),0)</f>
        <v>0</v>
      </c>
      <c r="L98" s="82">
        <f>IF((IF(Dati!$D$237=3,(Dati!$M$227+Dati!$O$227+Dati!$Q$227),(Dati!$O$227+Dati!$Q$227)/Dati!$D$237))&gt;0,((IF(Dati!$D$237=3,(Dati!M211+Dati!O211+Dati!Q211),(Dati!O211+Dati!Q211)/Dati!$D$237)/(IF(Dati!$D$237=3,(Dati!$M$227+Dati!$O$227+Dati!$Q$227),(Dati!$O$227+Dati!$Q$227)/Dati!$D$237)))),0)</f>
        <v>0</v>
      </c>
      <c r="M98" s="82">
        <f>IF((IF(Dati!$D$237=3,(Dati!L211+Dati!N211+Dati!Y211+Dati!U211+Dati!V211+Dati!W211),( Dati!N211+Dati!Y211+Dati!V211+Dati!W211)/Dati!$D$237))&gt;0,((IF(Dati!$D$237=3,(Dati!R211+Dati!S211+Dati!AC211),(Dati!S211+Dati!AC211)/Dati!$D$237)/(IF(Dati!$D$237=3,(Dati!L211+Dati!N211+Dati!Y211+Dati!U211+Dati!V211+Dati!W211),( Dati!N211+Dati!Y211+Dati!V211+Dati!W211)/Dati!$D$237)))),0)</f>
        <v>0</v>
      </c>
    </row>
    <row r="99" spans="1:13" ht="36.4" customHeight="1">
      <c r="A99" s="185"/>
      <c r="B99" s="183" t="s">
        <v>596</v>
      </c>
      <c r="C99" s="184"/>
      <c r="D99" s="53">
        <f>IF(Dati!$D$227&gt;0,(Dati!D212/Dati!$D$227),0)</f>
        <v>0</v>
      </c>
      <c r="E99" s="53">
        <f>IF(Dati!$E$227&gt;0,(Dati!E212/Dati!$E$227),0)</f>
        <v>0</v>
      </c>
      <c r="F99" s="53">
        <f>IF((Dati!D212-Dati!E212+Dati!K212)&gt;0,((Dati!J212)/(Dati!D212-Dati!E212+Dati!K212)),0)</f>
        <v>0</v>
      </c>
      <c r="G99" s="53">
        <f>IF(Dati!$F$227&gt;0,(Dati!F212/Dati!$F$227),0)</f>
        <v>0</v>
      </c>
      <c r="H99" s="53">
        <f>IF(Dati!$G$227&gt;0,(Dati!G212/Dati!$G$227),0)</f>
        <v>0</v>
      </c>
      <c r="I99" s="53">
        <f>IF(Dati!$H$227&gt;0,(Dati!H212/Dati!$H$227),0)</f>
        <v>0</v>
      </c>
      <c r="J99" s="53">
        <f>IF(Dati!$I$227&gt;0,(Dati!I212/Dati!$I$227),0)</f>
        <v>0</v>
      </c>
      <c r="K99" s="53">
        <f>IF((IF(Dati!$D$237=3,(Dati!$L$227+Dati!$M$227+Dati!$N$227+Dati!$O$227+Dati!$Y$227+Dati!$Q$227),(Dati!$N$227+Dati!$O$227+Dati!$Y$227+Dati!$Q$227))/Dati!$D$237)&gt;0,((IF(Dati!$D$237=3,(Dati!L212+Dati!M212+Dati!N212+Dati!O212+Dati!Y212+Dati!Q212),(Dati!N212+Dati!O212+Dati!Y212+Dati!Q212))/Dati!$D$237)/(IF(Dati!$D$237=3,(Dati!$L$227+Dati!$M$227+Dati!$N$227+Dati!$O$227+Dati!$Y$227+Dati!$Q$227),(Dati!$N$227+Dati!$O$227+Dati!$Y$227+Dati!$Q$227))/Dati!$D$237)),0)</f>
        <v>0</v>
      </c>
      <c r="L99" s="82">
        <f>IF((IF(Dati!$D$237=3,(Dati!$M$227+Dati!$O$227+Dati!$Q$227),(Dati!$O$227+Dati!$Q$227)/Dati!$D$237))&gt;0,((IF(Dati!$D$237=3,(Dati!M212+Dati!O212+Dati!Q212),(Dati!O212+Dati!Q212)/Dati!$D$237)/(IF(Dati!$D$237=3,(Dati!$M$227+Dati!$O$227+Dati!$Q$227),(Dati!$O$227+Dati!$Q$227)/Dati!$D$237)))),0)</f>
        <v>0</v>
      </c>
      <c r="M99" s="82">
        <f>IF((IF(Dati!$D$237=3,(Dati!L212+Dati!N212+Dati!Y212+Dati!U212+Dati!V212+Dati!W212),( Dati!N212+Dati!Y212+Dati!V212+Dati!W212)/Dati!$D$237))&gt;0,((IF(Dati!$D$237=3,(Dati!R212+Dati!S212+Dati!AC212),(Dati!S212+Dati!AC212)/Dati!$D$237)/(IF(Dati!$D$237=3,(Dati!L212+Dati!N212+Dati!Y212+Dati!U212+Dati!V212+Dati!W212),( Dati!N212+Dati!Y212+Dati!V212+Dati!W212)/Dati!$D$237)))),0)</f>
        <v>0</v>
      </c>
    </row>
    <row r="100" spans="1:13" ht="19.5" customHeight="1">
      <c r="A100" s="180" t="s">
        <v>597</v>
      </c>
      <c r="B100" s="78" t="s">
        <v>574</v>
      </c>
      <c r="C100" s="59" t="s">
        <v>411</v>
      </c>
      <c r="D100" s="53">
        <f>IF(Dati!$D$227&gt;0,(Dati!D213/Dati!$D$227),0)</f>
        <v>1.3161575456083503E-3</v>
      </c>
      <c r="E100" s="53">
        <f>IF(Dati!$E$227&gt;0,(Dati!E213/Dati!$E$227),0)</f>
        <v>0</v>
      </c>
      <c r="F100" s="53">
        <f>IF((Dati!D213-Dati!E213+Dati!K213)&gt;0,((Dati!J213)/(Dati!D213-Dati!E213+Dati!K213)),0)</f>
        <v>88.888888888888886</v>
      </c>
      <c r="G100" s="53">
        <f>IF(Dati!$F$227&gt;0,(Dati!F213/Dati!$F$227),0)</f>
        <v>2.2168576565896247E-3</v>
      </c>
      <c r="H100" s="53">
        <f>IF(Dati!$G$227&gt;0,(Dati!G213/Dati!$G$227),0)</f>
        <v>0</v>
      </c>
      <c r="I100" s="53">
        <f>IF(Dati!$H$227&gt;0,(Dati!H213/Dati!$H$227),0)</f>
        <v>2.0789228551851653E-3</v>
      </c>
      <c r="J100" s="53">
        <f>IF(Dati!$I$227&gt;0,(Dati!I213/Dati!$I$227),0)</f>
        <v>0</v>
      </c>
      <c r="K100" s="53">
        <f>IF((IF(Dati!$D$237=3,(Dati!$L$227+Dati!$M$227+Dati!$N$227+Dati!$O$227+Dati!$Y$227+Dati!$Q$227),(Dati!$N$227+Dati!$O$227+Dati!$Y$227+Dati!$Q$227))/Dati!$D$237)&gt;0,((IF(Dati!$D$237=3,(Dati!L213+Dati!M213+Dati!N213+Dati!O213+Dati!Y213+Dati!Q213),(Dati!N213+Dati!O213+Dati!Y213+Dati!Q213))/Dati!$D$237)/(IF(Dati!$D$237=3,(Dati!$L$227+Dati!$M$227+Dati!$N$227+Dati!$O$227+Dati!$Y$227+Dati!$Q$227),(Dati!$N$227+Dati!$O$227+Dati!$Y$227+Dati!$Q$227))/Dati!$D$237)),0)</f>
        <v>0</v>
      </c>
      <c r="L100" s="82">
        <f>IF((IF(Dati!$D$237=3,(Dati!$M$227+Dati!$O$227+Dati!$Q$227),(Dati!$O$227+Dati!$Q$227)/Dati!$D$237))&gt;0,((IF(Dati!$D$237=3,(Dati!M213+Dati!O213+Dati!Q213),(Dati!O213+Dati!Q213)/Dati!$D$237)/(IF(Dati!$D$237=3,(Dati!$M$227+Dati!$O$227+Dati!$Q$227),(Dati!$O$227+Dati!$Q$227)/Dati!$D$237)))),0)</f>
        <v>0</v>
      </c>
      <c r="M100" s="82">
        <v>0</v>
      </c>
    </row>
    <row r="101" spans="1:13" ht="14.25" customHeight="1">
      <c r="A101" s="181"/>
      <c r="B101" s="78" t="s">
        <v>568</v>
      </c>
      <c r="C101" s="59" t="s">
        <v>413</v>
      </c>
      <c r="D101" s="53">
        <f>IF(Dati!$D$227&gt;0,(Dati!D214/Dati!$D$227),0)</f>
        <v>6.0191350442206637E-3</v>
      </c>
      <c r="E101" s="53">
        <f>IF(Dati!$E$227&gt;0,(Dati!E214/Dati!$E$227),0)</f>
        <v>0</v>
      </c>
      <c r="F101" s="53">
        <f>IF((Dati!D214-Dati!E214+Dati!K214)&gt;0,((Dati!J214)/(Dati!D214-Dati!E214+Dati!K214)),0)</f>
        <v>0</v>
      </c>
      <c r="G101" s="53">
        <f>IF(Dati!$F$227&gt;0,(Dati!F214/Dati!$F$227),0)</f>
        <v>1.0138273836100591E-2</v>
      </c>
      <c r="H101" s="53">
        <f>IF(Dati!$G$227&gt;0,(Dati!G214/Dati!$G$227),0)</f>
        <v>0</v>
      </c>
      <c r="I101" s="53">
        <f>IF(Dati!$H$227&gt;0,(Dati!H214/Dati!$H$227),0)</f>
        <v>9.5074616664469602E-3</v>
      </c>
      <c r="J101" s="53">
        <f>IF(Dati!$I$227&gt;0,(Dati!I214/Dati!$I$227),0)</f>
        <v>0</v>
      </c>
      <c r="K101" s="53">
        <f>IF((IF(Dati!$D$237=3,(Dati!$L$227+Dati!$M$227+Dati!$N$227+Dati!$O$227+Dati!$Y$227+Dati!$Q$227),(Dati!$N$227+Dati!$O$227+Dati!$Y$227+Dati!$Q$227))/Dati!$D$237)&gt;0,((IF(Dati!$D$237=3,(Dati!L214+Dati!M214+Dati!N214+Dati!O214+Dati!Y214+Dati!Q214),(Dati!N214+Dati!O214+Dati!Y214+Dati!Q214))/Dati!$D$237)/(IF(Dati!$D$237=3,(Dati!$L$227+Dati!$M$227+Dati!$N$227+Dati!$O$227+Dati!$Y$227+Dati!$Q$227),(Dati!$N$227+Dati!$O$227+Dati!$Y$227+Dati!$Q$227))/Dati!$D$237)),0)</f>
        <v>0</v>
      </c>
      <c r="L101" s="82">
        <f>IF((IF(Dati!$D$237=3,(Dati!$M$227+Dati!$O$227+Dati!$Q$227),(Dati!$O$227+Dati!$Q$227)/Dati!$D$237))&gt;0,((IF(Dati!$D$237=3,(Dati!M214+Dati!O214+Dati!Q214),(Dati!O214+Dati!Q214)/Dati!$D$237)/(IF(Dati!$D$237=3,(Dati!$M$227+Dati!$O$227+Dati!$Q$227),(Dati!$O$227+Dati!$Q$227)/Dati!$D$237)))),0)</f>
        <v>0</v>
      </c>
      <c r="M101" s="82">
        <v>0</v>
      </c>
    </row>
    <row r="102" spans="1:13" ht="22.5" customHeight="1">
      <c r="A102" s="181"/>
      <c r="B102" s="78" t="s">
        <v>558</v>
      </c>
      <c r="C102" s="59" t="s">
        <v>415</v>
      </c>
      <c r="D102" s="53">
        <f>IF(Dati!$D$227&gt;0,(Dati!D215/Dati!$D$227),0)</f>
        <v>1.6431598126092908E-3</v>
      </c>
      <c r="E102" s="53">
        <f>IF(Dati!$E$227&gt;0,(Dati!E215/Dati!$E$227),0)</f>
        <v>0</v>
      </c>
      <c r="F102" s="53">
        <f>IF((Dati!D215-Dati!E215+Dati!K215)&gt;0,((Dati!J215)/(Dati!D215-Dati!E215+Dati!K215)),0)</f>
        <v>0</v>
      </c>
      <c r="G102" s="53">
        <f>IF(Dati!$F$227&gt;0,(Dati!F215/Dati!$F$227),0)</f>
        <v>2.7676408677196652E-3</v>
      </c>
      <c r="H102" s="53">
        <f>IF(Dati!$G$227&gt;0,(Dati!G215/Dati!$G$227),0)</f>
        <v>0</v>
      </c>
      <c r="I102" s="53">
        <f>IF(Dati!$H$227&gt;0,(Dati!H215/Dati!$H$227),0)</f>
        <v>2.5954358583844869E-3</v>
      </c>
      <c r="J102" s="53">
        <f>IF(Dati!$I$227&gt;0,(Dati!I215/Dati!$I$227),0)</f>
        <v>0</v>
      </c>
      <c r="K102" s="53">
        <f>IF((IF(Dati!$D$237=3,(Dati!$L$227+Dati!$M$227+Dati!$N$227+Dati!$O$227+Dati!$Y$227+Dati!$Q$227),(Dati!$N$227+Dati!$O$227+Dati!$Y$227+Dati!$Q$227))/Dati!$D$237)&gt;0,((IF(Dati!$D$237=3,(Dati!L215+Dati!M215+Dati!N215+Dati!O215+Dati!Y215+Dati!Q215),(Dati!N215+Dati!O215+Dati!Y215+Dati!Q215))/Dati!$D$237)/(IF(Dati!$D$237=3,(Dati!$L$227+Dati!$M$227+Dati!$N$227+Dati!$O$227+Dati!$Y$227+Dati!$Q$227),(Dati!$N$227+Dati!$O$227+Dati!$Y$227+Dati!$Q$227))/Dati!$D$237)),0)</f>
        <v>1.2201394989889454E-4</v>
      </c>
      <c r="L102" s="82">
        <f>IF((IF(Dati!$D$237=3,(Dati!$M$227+Dati!$O$227+Dati!$Q$227),(Dati!$O$227+Dati!$Q$227)/Dati!$D$237))&gt;0,((IF(Dati!$D$237=3,(Dati!M215+Dati!O215+Dati!Q215),(Dati!O215+Dati!Q215)/Dati!$D$237)/(IF(Dati!$D$237=3,(Dati!$M$227+Dati!$O$227+Dati!$Q$227),(Dati!$O$227+Dati!$Q$227)/Dati!$D$237)))),0)</f>
        <v>0</v>
      </c>
      <c r="M102" s="82">
        <f>IF((IF(Dati!$D$237=3,(Dati!L215+Dati!N215+Dati!Y215+Dati!U215+Dati!V215+Dati!W215),( Dati!N215+Dati!Y215+Dati!V215+Dati!W215)/Dati!$D$237))&gt;0,((IF(Dati!$D$237=3,(Dati!R215+Dati!S215+Dati!AC215),(Dati!S215+Dati!AC215)/Dati!$D$237)/(IF(Dati!$D$237=3,(Dati!L215+Dati!N215+Dati!Y215+Dati!U215+Dati!V215+Dati!W215),( Dati!N215+Dati!Y215+Dati!V215+Dati!W215)/Dati!$D$237)))),0)</f>
        <v>1</v>
      </c>
    </row>
    <row r="103" spans="1:13" ht="36.4" customHeight="1">
      <c r="A103" s="182"/>
      <c r="B103" s="179" t="s">
        <v>598</v>
      </c>
      <c r="C103" s="179"/>
      <c r="D103" s="53">
        <f>IF(Dati!$D$227&gt;0,(Dati!D216/Dati!$D$227),0)</f>
        <v>8.9784524024383045E-3</v>
      </c>
      <c r="E103" s="53">
        <f>IF(Dati!$E$227&gt;0,(Dati!E216/Dati!$E$227),0)</f>
        <v>0</v>
      </c>
      <c r="F103" s="53">
        <f>IF((Dati!D216-Dati!E216+Dati!K216)&gt;0,((Dati!J216)/(Dati!D216-Dati!E216+Dati!K216)),0)</f>
        <v>13.030283682306047</v>
      </c>
      <c r="G103" s="53">
        <f>IF(Dati!$F$227&gt;0,(Dati!F216/Dati!$F$227),0)</f>
        <v>1.512277236040988E-2</v>
      </c>
      <c r="H103" s="53">
        <f>IF(Dati!$G$227&gt;0,(Dati!G216/Dati!$G$227),0)</f>
        <v>0</v>
      </c>
      <c r="I103" s="53">
        <f>IF(Dati!$H$227&gt;0,(Dati!H216/Dati!$H$227),0)</f>
        <v>1.4181820380016613E-2</v>
      </c>
      <c r="J103" s="53">
        <f>IF(Dati!$I$227&gt;0,(Dati!I216/Dati!$I$227),0)</f>
        <v>0</v>
      </c>
      <c r="K103" s="53">
        <f>IF((IF(Dati!$D$237=3,(Dati!$L$227+Dati!$M$227+Dati!$N$227+Dati!$O$227+Dati!$Y$227+Dati!$Q$227),(Dati!$N$227+Dati!$O$227+Dati!$Y$227+Dati!$Q$227))/Dati!$D$237)&gt;0,((IF(Dati!$D$237=3,(Dati!L216+Dati!M216+Dati!N216+Dati!O216+Dati!Y216+Dati!Q216),(Dati!N216+Dati!O216+Dati!Y216+Dati!Q216))/Dati!$D$237)/(IF(Dati!$D$237=3,(Dati!$L$227+Dati!$M$227+Dati!$N$227+Dati!$O$227+Dati!$Y$227+Dati!$Q$227),(Dati!$N$227+Dati!$O$227+Dati!$Y$227+Dati!$Q$227))/Dati!$D$237)),0)</f>
        <v>1.2201394989889454E-4</v>
      </c>
      <c r="L103" s="82">
        <f>IF((IF(Dati!$D$237=3,(Dati!$M$227+Dati!$O$227+Dati!$Q$227),(Dati!$O$227+Dati!$Q$227)/Dati!$D$237))&gt;0,((IF(Dati!$D$237=3,(Dati!M216+Dati!O216+Dati!Q216),(Dati!O216+Dati!Q216)/Dati!$D$237)/(IF(Dati!$D$237=3,(Dati!$M$227+Dati!$O$227+Dati!$Q$227),(Dati!$O$227+Dati!$Q$227)/Dati!$D$237)))),0)</f>
        <v>0</v>
      </c>
      <c r="M103" s="82">
        <f>IF((IF(Dati!$D$237=3,(Dati!L216+Dati!N216+Dati!Y216+Dati!U216+Dati!V216+Dati!W216),( Dati!N216+Dati!Y216+Dati!V216+Dati!W216)/Dati!$D$237))&gt;0,((IF(Dati!$D$237=3,(Dati!R216+Dati!S216+Dati!AC216),(Dati!S216+Dati!AC216)/Dati!$D$237)/(IF(Dati!$D$237=3,(Dati!L216+Dati!N216+Dati!Y216+Dati!U216+Dati!V216+Dati!W216),( Dati!N216+Dati!Y216+Dati!V216+Dati!W216)/Dati!$D$237)))),0)</f>
        <v>1</v>
      </c>
    </row>
    <row r="104" spans="1:13" ht="39" customHeight="1">
      <c r="A104" s="191" t="s">
        <v>786</v>
      </c>
      <c r="B104" s="78" t="s">
        <v>574</v>
      </c>
      <c r="C104" s="59" t="s">
        <v>419</v>
      </c>
      <c r="D104" s="53">
        <f>IF(Dati!$D$227&gt;0,(Dati!D217/Dati!$D$227),0)</f>
        <v>7.7800558596273516E-4</v>
      </c>
      <c r="E104" s="53">
        <f>IF(Dati!$E$227&gt;0,(Dati!E217/Dati!$E$227),0)</f>
        <v>0</v>
      </c>
      <c r="F104" s="53">
        <f>IF((Dati!D217-Dati!E217+Dati!K217)&gt;0,((Dati!J217)/(Dati!D217-Dati!E217+Dati!K217)),0)</f>
        <v>1</v>
      </c>
      <c r="G104" s="53">
        <f>IF(Dati!$F$227&gt;0,(Dati!F217/Dati!$F$227),0)</f>
        <v>1.147819925677236E-3</v>
      </c>
      <c r="H104" s="53">
        <f>IF(Dati!$G$227&gt;0,(Dati!G217/Dati!$G$227),0)</f>
        <v>0</v>
      </c>
      <c r="I104" s="53">
        <f>IF(Dati!$H$227&gt;0,(Dati!H217/Dati!$H$227),0)</f>
        <v>9.1727851156478348E-4</v>
      </c>
      <c r="J104" s="53">
        <f>IF(Dati!$I$227&gt;0,(Dati!I217/Dati!$I$227),0)</f>
        <v>0</v>
      </c>
      <c r="K104" s="53">
        <f>IF((IF(Dati!$D$237=3,(Dati!$L$227+Dati!$M$227+Dati!$N$227+Dati!$O$227+Dati!$Y$227+Dati!$Q$227),(Dati!$N$227+Dati!$O$227+Dati!$Y$227+Dati!$Q$227))/Dati!$D$237)&gt;0,((IF(Dati!$D$237=3,(Dati!L217+Dati!M217+Dati!N217+Dati!O217+Dati!Y217+Dati!Q217),(Dati!N217+Dati!O217+Dati!Y217+Dati!Q217))/Dati!$D$237)/(IF(Dati!$D$237=3,(Dati!$L$227+Dati!$M$227+Dati!$N$227+Dati!$O$227+Dati!$Y$227+Dati!$Q$227),(Dati!$N$227+Dati!$O$227+Dati!$Y$227+Dati!$Q$227))/Dati!$D$237)),0)</f>
        <v>6.1112963067298624E-4</v>
      </c>
      <c r="L104" s="82">
        <f>IF((IF(Dati!$D$237=3,(Dati!$M$227+Dati!$O$227+Dati!$Q$227),(Dati!$O$227+Dati!$Q$227)/Dati!$D$237))&gt;0,((IF(Dati!$D$237=3,(Dati!M217+Dati!O217+Dati!Q217),(Dati!O217+Dati!Q217)/Dati!$D$237)/(IF(Dati!$D$237=3,(Dati!$M$227+Dati!$O$227+Dati!$Q$227),(Dati!$O$227+Dati!$Q$227)/Dati!$D$237)))),0)</f>
        <v>0</v>
      </c>
      <c r="M104" s="82">
        <f>IF((IF(Dati!$D$237=3,(Dati!L217+Dati!N217+Dati!Y217+Dati!U217+Dati!V217+Dati!W217),( Dati!N217+Dati!Y217+Dati!V217+Dati!W217)/Dati!$D$237))&gt;0,((IF(Dati!$D$237=3,(Dati!R217+Dati!S217+Dati!AC217),(Dati!S217+Dati!AC217)/Dati!$D$237)/(IF(Dati!$D$237=3,(Dati!L217+Dati!N217+Dati!Y217+Dati!U217+Dati!V217+Dati!W217),( Dati!N217+Dati!Y217+Dati!V217+Dati!W217)/Dati!$D$237)))),0)</f>
        <v>1</v>
      </c>
    </row>
    <row r="105" spans="1:13" ht="37.9" customHeight="1">
      <c r="A105" s="192" t="s">
        <v>599</v>
      </c>
      <c r="B105" s="78" t="s">
        <v>568</v>
      </c>
      <c r="C105" s="59" t="s">
        <v>421</v>
      </c>
      <c r="D105" s="53">
        <f>IF(Dati!$D$227&gt;0,(Dati!D218/Dati!$D$227),0)</f>
        <v>5.0256057353700147E-3</v>
      </c>
      <c r="E105" s="53">
        <f>IF(Dati!$E$227&gt;0,(Dati!E218/Dati!$E$227),0)</f>
        <v>0</v>
      </c>
      <c r="F105" s="53">
        <f>IF((Dati!D218-Dati!E218+Dati!K218)&gt;0,((Dati!J218)/(Dati!D218-Dati!E218+Dati!K218)),0)</f>
        <v>1</v>
      </c>
      <c r="G105" s="53">
        <f>IF(Dati!$F$227&gt;0,(Dati!F218/Dati!$F$227),0)</f>
        <v>7.408718582921134E-3</v>
      </c>
      <c r="H105" s="53">
        <f>IF(Dati!$G$227&gt;0,(Dati!G218/Dati!$G$227),0)</f>
        <v>0</v>
      </c>
      <c r="I105" s="53">
        <f>IF(Dati!$H$227&gt;0,(Dati!H218/Dati!$H$227),0)</f>
        <v>7.1068647679647101E-3</v>
      </c>
      <c r="J105" s="53">
        <f>IF(Dati!$I$227&gt;0,(Dati!I218/Dati!$I$227),0)</f>
        <v>0</v>
      </c>
      <c r="K105" s="53">
        <f>IF((IF(Dati!$D$237=3,(Dati!$L$227+Dati!$M$227+Dati!$N$227+Dati!$O$227+Dati!$Y$227+Dati!$Q$227),(Dati!$N$227+Dati!$O$227+Dati!$Y$227+Dati!$Q$227))/Dati!$D$237)&gt;0,((IF(Dati!$D$237=3,(Dati!L218+Dati!M218+Dati!N218+Dati!O218+Dati!Y218+Dati!Q218),(Dati!N218+Dati!O218+Dati!Y218+Dati!Q218))/Dati!$D$237)/(IF(Dati!$D$237=3,(Dati!$L$227+Dati!$M$227+Dati!$N$227+Dati!$O$227+Dati!$Y$227+Dati!$Q$227),(Dati!$N$227+Dati!$O$227+Dati!$Y$227+Dati!$Q$227))/Dati!$D$237)),0)</f>
        <v>1.0871448683508925E-2</v>
      </c>
      <c r="L105" s="82">
        <f>IF((IF(Dati!$D$237=3,(Dati!$M$227+Dati!$O$227+Dati!$Q$227),(Dati!$O$227+Dati!$Q$227)/Dati!$D$237))&gt;0,((IF(Dati!$D$237=3,(Dati!M218+Dati!O218+Dati!Q218),(Dati!O218+Dati!Q218)/Dati!$D$237)/(IF(Dati!$D$237=3,(Dati!$M$227+Dati!$O$227+Dati!$Q$227),(Dati!$O$227+Dati!$Q$227)/Dati!$D$237)))),0)</f>
        <v>0</v>
      </c>
      <c r="M105" s="82">
        <f>IF((IF(Dati!$D$237=3,(Dati!L218+Dati!N218+Dati!Y218+Dati!U218+Dati!V218+Dati!W218),( Dati!N218+Dati!Y218+Dati!V218+Dati!W218)/Dati!$D$237))&gt;0,((IF(Dati!$D$237=3,(Dati!R218+Dati!S218+Dati!AC218),(Dati!S218+Dati!AC218)/Dati!$D$237)/(IF(Dati!$D$237=3,(Dati!L218+Dati!N218+Dati!Y218+Dati!U218+Dati!V218+Dati!W218),( Dati!N218+Dati!Y218+Dati!V218+Dati!W218)/Dati!$D$237)))),0)</f>
        <v>1</v>
      </c>
    </row>
    <row r="106" spans="1:13" ht="15.4" customHeight="1">
      <c r="A106" s="192" t="s">
        <v>599</v>
      </c>
      <c r="B106" s="179" t="s">
        <v>600</v>
      </c>
      <c r="C106" s="179"/>
      <c r="D106" s="53">
        <f>IF(Dati!$D$227&gt;0,(Dati!D219/Dati!$D$227),0)</f>
        <v>5.8036113213327497E-3</v>
      </c>
      <c r="E106" s="53">
        <f>IF(Dati!$E$227&gt;0,(Dati!E219/Dati!$E$227),0)</f>
        <v>0</v>
      </c>
      <c r="F106" s="53">
        <f>IF((Dati!D219-Dati!E219+Dati!K219)&gt;0,((Dati!J219)/(Dati!D219-Dati!E219+Dati!K219)),0)</f>
        <v>1</v>
      </c>
      <c r="G106" s="53">
        <f>IF(Dati!$F$227&gt;0,(Dati!F219/Dati!$F$227),0)</f>
        <v>8.556538508598369E-3</v>
      </c>
      <c r="H106" s="53">
        <f>IF(Dati!$G$227&gt;0,(Dati!G219/Dati!$G$227),0)</f>
        <v>0</v>
      </c>
      <c r="I106" s="53">
        <f>IF(Dati!$H$227&gt;0,(Dati!H219/Dati!$H$227),0)</f>
        <v>8.0241432795294925E-3</v>
      </c>
      <c r="J106" s="53">
        <f>IF(Dati!$I$227&gt;0,(Dati!I219/Dati!$I$227),0)</f>
        <v>0</v>
      </c>
      <c r="K106" s="53">
        <f>IF((IF(Dati!$D$237=3,(Dati!$L$227+Dati!$M$227+Dati!$N$227+Dati!$O$227+Dati!$Y$227+Dati!$Q$227),(Dati!$N$227+Dati!$O$227+Dati!$Y$227+Dati!$Q$227))/Dati!$D$237)&gt;0,((IF(Dati!$D$237=3,(Dati!L219+Dati!M219+Dati!N219+Dati!O219+Dati!Y219+Dati!Q219),(Dati!N219+Dati!O219+Dati!Y219+Dati!Q219))/Dati!$D$237)/(IF(Dati!$D$237=3,(Dati!$L$227+Dati!$M$227+Dati!$N$227+Dati!$O$227+Dati!$Y$227+Dati!$Q$227),(Dati!$N$227+Dati!$O$227+Dati!$Y$227+Dati!$Q$227))/Dati!$D$237)),0)</f>
        <v>1.148257831418191E-2</v>
      </c>
      <c r="L106" s="82">
        <f>IF((IF(Dati!$D$237=3,(Dati!$M$227+Dati!$O$227+Dati!$Q$227),(Dati!$O$227+Dati!$Q$227)/Dati!$D$237))&gt;0,((IF(Dati!$D$237=3,(Dati!M219+Dati!O219+Dati!Q219),(Dati!O219+Dati!Q219)/Dati!$D$237)/(IF(Dati!$D$237=3,(Dati!$M$227+Dati!$O$227+Dati!$Q$227),(Dati!$O$227+Dati!$Q$227)/Dati!$D$237)))),0)</f>
        <v>0</v>
      </c>
      <c r="M106" s="82">
        <f>IF((IF(Dati!$D$237=3,(Dati!L219+Dati!N219+Dati!Y219+Dati!U219+Dati!V219+Dati!W219),( Dati!N219+Dati!Y219+Dati!V219+Dati!W219)/Dati!$D$237))&gt;0,((IF(Dati!$D$237=3,(Dati!R219+Dati!S219+Dati!AC219),(Dati!S219+Dati!AC219)/Dati!$D$237)/(IF(Dati!$D$237=3,(Dati!L219+Dati!N219+Dati!Y219+Dati!U219+Dati!V219+Dati!W219),( Dati!N219+Dati!Y219+Dati!V219+Dati!W219)/Dati!$D$237)))),0)</f>
        <v>1</v>
      </c>
    </row>
    <row r="107" spans="1:13" ht="25.9" customHeight="1">
      <c r="A107" s="189" t="s">
        <v>787</v>
      </c>
      <c r="B107" s="78" t="s">
        <v>574</v>
      </c>
      <c r="C107" s="59" t="s">
        <v>425</v>
      </c>
      <c r="D107" s="53">
        <f>IF(Dati!$D$227&gt;0,(Dati!D220/Dati!$D$227),0)</f>
        <v>0</v>
      </c>
      <c r="E107" s="53">
        <f>IF(Dati!$E$227&gt;0,(Dati!E220/Dati!$E$227),0)</f>
        <v>0</v>
      </c>
      <c r="F107" s="53">
        <f>IF((Dati!D220-Dati!E220+Dati!K220)&gt;0,((Dati!J220)/(Dati!D220-Dati!E220+Dati!K220)),0)</f>
        <v>0</v>
      </c>
      <c r="G107" s="53">
        <f>IF(Dati!$F$227&gt;0,(Dati!F220/Dati!$F$227),0)</f>
        <v>0</v>
      </c>
      <c r="H107" s="53">
        <f>IF(Dati!$G$227&gt;0,(Dati!G220/Dati!$G$227),0)</f>
        <v>0</v>
      </c>
      <c r="I107" s="53">
        <f>IF(Dati!$H$227&gt;0,(Dati!H220/Dati!$H$227),0)</f>
        <v>0</v>
      </c>
      <c r="J107" s="53">
        <f>IF(Dati!$I$227&gt;0,(Dati!I220/Dati!$I$227),0)</f>
        <v>0</v>
      </c>
      <c r="K107" s="53">
        <f>IF((IF(Dati!$D$237=3,(Dati!$L$227+Dati!$M$227+Dati!$N$227+Dati!$O$227+Dati!$Y$227+Dati!$Q$227),(Dati!$N$227+Dati!$O$227+Dati!$Y$227+Dati!$Q$227))/Dati!$D$237)&gt;0,((IF(Dati!$D$237=3,(Dati!L220+Dati!M220+Dati!N220+Dati!O220+Dati!Y220+Dati!Q220),(Dati!N220+Dati!O220+Dati!Y220+Dati!Q220))/Dati!$D$237)/(IF(Dati!$D$237=3,(Dati!$L$227+Dati!$M$227+Dati!$N$227+Dati!$O$227+Dati!$Y$227+Dati!$Q$227),(Dati!$N$227+Dati!$O$227+Dati!$Y$227+Dati!$Q$227))/Dati!$D$237)),0)</f>
        <v>0</v>
      </c>
      <c r="L107" s="82">
        <f>IF((IF(Dati!$D$237=3,(Dati!$M$227+Dati!$O$227+Dati!$Q$227),(Dati!$O$227+Dati!$Q$227)/Dati!$D$237))&gt;0,((IF(Dati!$D$237=3,(Dati!M220+Dati!O220+Dati!Q220),(Dati!O220+Dati!Q220)/Dati!$D$237)/(IF(Dati!$D$237=3,(Dati!$M$227+Dati!$O$227+Dati!$Q$227),(Dati!$O$227+Dati!$Q$227)/Dati!$D$237)))),0)</f>
        <v>0</v>
      </c>
      <c r="M107" s="82">
        <f>IF((IF(Dati!$D$237=3,(Dati!L220+Dati!N220+Dati!Y220+Dati!U220+Dati!V220+Dati!W220),( Dati!N220+Dati!Y220+Dati!V220+Dati!W220)/Dati!$D$237))&gt;0,((IF(Dati!$D$237=3,(Dati!R220+Dati!S220+Dati!AC220),(Dati!S220+Dati!AC220)/Dati!$D$237)/(IF(Dati!$D$237=3,(Dati!L220+Dati!N220+Dati!Y220+Dati!U220+Dati!V220+Dati!W220),( Dati!N220+Dati!Y220+Dati!V220+Dati!W220)/Dati!$D$237)))),0)</f>
        <v>0</v>
      </c>
    </row>
    <row r="108" spans="1:13" ht="49.15" customHeight="1">
      <c r="A108" s="190" t="s">
        <v>601</v>
      </c>
      <c r="B108" s="178" t="s">
        <v>788</v>
      </c>
      <c r="C108" s="179"/>
      <c r="D108" s="53">
        <f>IF(Dati!$D$227&gt;0,(Dati!D221/Dati!$D$227),0)</f>
        <v>0</v>
      </c>
      <c r="E108" s="53">
        <f>IF(Dati!$E$227&gt;0,(Dati!E221/Dati!$E$227),0)</f>
        <v>0</v>
      </c>
      <c r="F108" s="53">
        <f>IF((Dati!D221-Dati!E221+Dati!K221)&gt;0,((Dati!J221)/(Dati!D221-Dati!E221+Dati!K221)),0)</f>
        <v>0</v>
      </c>
      <c r="G108" s="53">
        <f>IF(Dati!$F$227&gt;0,(Dati!F221/Dati!$F$227),0)</f>
        <v>0</v>
      </c>
      <c r="H108" s="53">
        <f>IF(Dati!$G$227&gt;0,(Dati!G221/Dati!$G$227),0)</f>
        <v>0</v>
      </c>
      <c r="I108" s="53">
        <f>IF(Dati!$H$227&gt;0,(Dati!H221/Dati!$H$227),0)</f>
        <v>0</v>
      </c>
      <c r="J108" s="53">
        <f>IF(Dati!$I$227&gt;0,(Dati!I221/Dati!$I$227),0)</f>
        <v>0</v>
      </c>
      <c r="K108" s="53">
        <f>IF((IF(Dati!$D$237=3,(Dati!$L$227+Dati!$M$227+Dati!$N$227+Dati!$O$227+Dati!$Y$227+Dati!$Q$227),(Dati!$N$227+Dati!$O$227+Dati!$Y$227+Dati!$Q$227))/Dati!$D$237)&gt;0,((IF(Dati!$D$237=3,(Dati!L221+Dati!M221+Dati!N221+Dati!O221+Dati!Y221+Dati!Q221),(Dati!N221+Dati!O221+Dati!Y221+Dati!Q221))/Dati!$D$237)/(IF(Dati!$D$237=3,(Dati!$L$227+Dati!$M$227+Dati!$N$227+Dati!$O$227+Dati!$Y$227+Dati!$Q$227),(Dati!$N$227+Dati!$O$227+Dati!$Y$227+Dati!$Q$227))/Dati!$D$237)),0)</f>
        <v>0</v>
      </c>
      <c r="L108" s="82">
        <f>IF((IF(Dati!$D$237=3,(Dati!$M$227+Dati!$O$227+Dati!$Q$227),(Dati!$O$227+Dati!$Q$227)/Dati!$D$237))&gt;0,((IF(Dati!$D$237=3,(Dati!M221+Dati!O221+Dati!Q221),(Dati!O221+Dati!Q221)/Dati!$D$237)/(IF(Dati!$D$237=3,(Dati!$M$227+Dati!$O$227+Dati!$Q$227),(Dati!$O$227+Dati!$Q$227)/Dati!$D$237)))),0)</f>
        <v>0</v>
      </c>
      <c r="M108" s="82">
        <f>IF((IF(Dati!$D$237=3,(Dati!L221+Dati!N221+Dati!Y221+Dati!U221+Dati!V221+Dati!W221),( Dati!N221+Dati!Y221+Dati!V221+Dati!W221)/Dati!$D$237))&gt;0,((IF(Dati!$D$237=3,(Dati!R221+Dati!S221+Dati!AC221),(Dati!S221+Dati!AC221)/Dati!$D$237)/(IF(Dati!$D$237=3,(Dati!L221+Dati!N221+Dati!Y221+Dati!U221+Dati!V221+Dati!W221),( Dati!N221+Dati!Y221+Dati!V221+Dati!W221)/Dati!$D$237)))),0)</f>
        <v>0</v>
      </c>
    </row>
    <row r="109" spans="1:13" ht="25.9" customHeight="1">
      <c r="A109" s="191" t="s">
        <v>789</v>
      </c>
      <c r="B109" s="78" t="s">
        <v>574</v>
      </c>
      <c r="C109" s="59" t="s">
        <v>429</v>
      </c>
      <c r="D109" s="53">
        <f>IF(Dati!$D$227&gt;0,(Dati!D222/Dati!$D$227),0)</f>
        <v>7.1242813862060828E-2</v>
      </c>
      <c r="E109" s="53">
        <f>IF(Dati!$E$227&gt;0,(Dati!E222/Dati!$E$227),0)</f>
        <v>0</v>
      </c>
      <c r="F109" s="53">
        <f>IF((Dati!D222-Dati!E222+Dati!K222)&gt;0,((Dati!J222)/(Dati!D222-Dati!E222+Dati!K222)),0)</f>
        <v>1</v>
      </c>
      <c r="G109" s="53">
        <f>IF(Dati!$F$227&gt;0,(Dati!F222/Dati!$F$227),0)</f>
        <v>0.11999716744707692</v>
      </c>
      <c r="H109" s="53">
        <f>IF(Dati!$G$227&gt;0,(Dati!G222/Dati!$G$227),0)</f>
        <v>0</v>
      </c>
      <c r="I109" s="53">
        <f>IF(Dati!$H$227&gt;0,(Dati!H222/Dati!$H$227),0)</f>
        <v>0.11253083986771704</v>
      </c>
      <c r="J109" s="53">
        <f>IF(Dati!$I$227&gt;0,(Dati!I222/Dati!$I$227),0)</f>
        <v>0</v>
      </c>
      <c r="K109" s="53">
        <f>IF((IF(Dati!$D$237=3,(Dati!$L$227+Dati!$M$227+Dati!$N$227+Dati!$O$227+Dati!$Y$227+Dati!$Q$227),(Dati!$N$227+Dati!$O$227+Dati!$Y$227+Dati!$Q$227))/Dati!$D$237)&gt;0,((IF(Dati!$D$237=3,(Dati!L222+Dati!M222+Dati!N222+Dati!O222+Dati!Y222+Dati!Q222),(Dati!N222+Dati!O222+Dati!Y222+Dati!Q222))/Dati!$D$237)/(IF(Dati!$D$237=3,(Dati!$L$227+Dati!$M$227+Dati!$N$227+Dati!$O$227+Dati!$Y$227+Dati!$Q$227),(Dati!$N$227+Dati!$O$227+Dati!$Y$227+Dati!$Q$227))/Dati!$D$237)),0)</f>
        <v>9.3460084627381687E-2</v>
      </c>
      <c r="L109" s="82">
        <f>IF((IF(Dati!$D$237=3,(Dati!$M$227+Dati!$O$227+Dati!$Q$227),(Dati!$O$227+Dati!$Q$227)/Dati!$D$237))&gt;0,((IF(Dati!$D$237=3,(Dati!M222+Dati!O222+Dati!Q222),(Dati!O222+Dati!Q222)/Dati!$D$237)/(IF(Dati!$D$237=3,(Dati!$M$227+Dati!$O$227+Dati!$Q$227),(Dati!$O$227+Dati!$Q$227)/Dati!$D$237)))),0)</f>
        <v>0</v>
      </c>
      <c r="M109" s="82">
        <f>IF((IF(Dati!$D$237=3,(Dati!L222+Dati!N222+Dati!Y222+Dati!U222+Dati!V222+Dati!W222),( Dati!N222+Dati!Y222+Dati!V222+Dati!W222)/Dati!$D$237))&gt;0,((IF(Dati!$D$237=3,(Dati!R222+Dati!S222+Dati!AC222),(Dati!S222+Dati!AC222)/Dati!$D$237)/(IF(Dati!$D$237=3,(Dati!L222+Dati!N222+Dati!Y222+Dati!U222+Dati!V222+Dati!W222),( Dati!N222+Dati!Y222+Dati!V222+Dati!W222)/Dati!$D$237)))),0)</f>
        <v>0.9554391576958251</v>
      </c>
    </row>
    <row r="110" spans="1:13" ht="37.9" customHeight="1">
      <c r="A110" s="192" t="s">
        <v>602</v>
      </c>
      <c r="B110" s="78" t="s">
        <v>568</v>
      </c>
      <c r="C110" s="59" t="s">
        <v>431</v>
      </c>
      <c r="D110" s="53">
        <f>IF(Dati!$D$227&gt;0,(Dati!D223/Dati!$D$227),0)</f>
        <v>0</v>
      </c>
      <c r="E110" s="53">
        <f>IF(Dati!$E$227&gt;0,(Dati!E223/Dati!$E$227),0)</f>
        <v>0</v>
      </c>
      <c r="F110" s="53">
        <f>IF((Dati!D223-Dati!E223+Dati!K223)&gt;0,((Dati!J223)/(Dati!D223-Dati!E223+Dati!K223)),0)</f>
        <v>0</v>
      </c>
      <c r="G110" s="53">
        <f>IF(Dati!$F$227&gt;0,(Dati!F223/Dati!$F$227),0)</f>
        <v>0</v>
      </c>
      <c r="H110" s="53">
        <f>IF(Dati!$G$227&gt;0,(Dati!G223/Dati!$G$227),0)</f>
        <v>0</v>
      </c>
      <c r="I110" s="53">
        <f>IF(Dati!$H$227&gt;0,(Dati!H223/Dati!$H$227),0)</f>
        <v>0</v>
      </c>
      <c r="J110" s="53">
        <f>IF(Dati!$I$227&gt;0,(Dati!I223/Dati!$I$227),0)</f>
        <v>0</v>
      </c>
      <c r="K110" s="53">
        <f>IF((IF(Dati!$D$237=3,(Dati!$L$227+Dati!$M$227+Dati!$N$227+Dati!$O$227+Dati!$Y$227+Dati!$Q$227),(Dati!$N$227+Dati!$O$227+Dati!$Y$227+Dati!$Q$227))/Dati!$D$237)&gt;0,((IF(Dati!$D$237=3,(Dati!L223+Dati!M223+Dati!N223+Dati!O223+Dati!Y223+Dati!Q223),(Dati!N223+Dati!O223+Dati!Y223+Dati!Q223))/Dati!$D$237)/(IF(Dati!$D$237=3,(Dati!$L$227+Dati!$M$227+Dati!$N$227+Dati!$O$227+Dati!$Y$227+Dati!$Q$227),(Dati!$N$227+Dati!$O$227+Dati!$Y$227+Dati!$Q$227))/Dati!$D$237)),0)</f>
        <v>0</v>
      </c>
      <c r="L110" s="82">
        <f>IF((IF(Dati!$D$237=3,(Dati!$M$227+Dati!$O$227+Dati!$Q$227),(Dati!$O$227+Dati!$Q$227)/Dati!$D$237))&gt;0,((IF(Dati!$D$237=3,(Dati!M223+Dati!O223+Dati!Q223),(Dati!O223+Dati!Q223)/Dati!$D$237)/(IF(Dati!$D$237=3,(Dati!$M$227+Dati!$O$227+Dati!$Q$227),(Dati!$O$227+Dati!$Q$227)/Dati!$D$237)))),0)</f>
        <v>0</v>
      </c>
      <c r="M110" s="82">
        <f>IF((IF(Dati!$D$237=3,(Dati!L223+Dati!N223+Dati!Y223+Dati!U223+Dati!V223+Dati!W223),( Dati!N223+Dati!Y223+Dati!V223+Dati!W223)/Dati!$D$237))&gt;0,((IF(Dati!$D$237=3,(Dati!R223+Dati!S223+Dati!AC223),(Dati!S223+Dati!AC223)/Dati!$D$237)/(IF(Dati!$D$237=3,(Dati!L223+Dati!N223+Dati!Y223+Dati!U223+Dati!V223+Dati!W223),( Dati!N223+Dati!Y223+Dati!V223+Dati!W223)/Dati!$D$237)))),0)</f>
        <v>0</v>
      </c>
    </row>
    <row r="111" spans="1:13" ht="31.15" customHeight="1">
      <c r="A111" s="192" t="s">
        <v>602</v>
      </c>
      <c r="B111" s="178" t="s">
        <v>790</v>
      </c>
      <c r="C111" s="179"/>
      <c r="D111" s="53">
        <f>IF(Dati!$D$227&gt;0,(Dati!D224/Dati!$D$227),0)</f>
        <v>7.1242813862060828E-2</v>
      </c>
      <c r="E111" s="53">
        <f>IF(Dati!$E$227&gt;0,(Dati!E224/Dati!$E$227),0)</f>
        <v>0</v>
      </c>
      <c r="F111" s="53">
        <f>IF((Dati!D224-Dati!E224+Dati!K224)&gt;0,((Dati!J224)/(Dati!D224-Dati!E224+Dati!K224)),0)</f>
        <v>1</v>
      </c>
      <c r="G111" s="53">
        <f>IF(Dati!$F$227&gt;0,(Dati!F224/Dati!$F$227),0)</f>
        <v>0.11999716744707692</v>
      </c>
      <c r="H111" s="53">
        <f>IF(Dati!$G$227&gt;0,(Dati!G224/Dati!$G$227),0)</f>
        <v>0</v>
      </c>
      <c r="I111" s="53">
        <f>IF(Dati!$H$227&gt;0,(Dati!H224/Dati!$H$227),0)</f>
        <v>0.11253083986771704</v>
      </c>
      <c r="J111" s="53">
        <f>IF(Dati!$I$227&gt;0,(Dati!I224/Dati!$I$227),0)</f>
        <v>0</v>
      </c>
      <c r="K111" s="53">
        <f>IF((IF(Dati!$D$237=3,(Dati!$L$227+Dati!$M$227+Dati!$N$227+Dati!$O$227+Dati!$Y$227+Dati!$Q$227),(Dati!$N$227+Dati!$O$227+Dati!$Y$227+Dati!$Q$227))/Dati!$D$237)&gt;0,((IF(Dati!$D$237=3,(Dati!L224+Dati!M224+Dati!N224+Dati!O224+Dati!Y224+Dati!Q224),(Dati!N224+Dati!O224+Dati!Y224+Dati!Q224))/Dati!$D$237)/(IF(Dati!$D$237=3,(Dati!$L$227+Dati!$M$227+Dati!$N$227+Dati!$O$227+Dati!$Y$227+Dati!$Q$227),(Dati!$N$227+Dati!$O$227+Dati!$Y$227+Dati!$Q$227))/Dati!$D$237)),0)</f>
        <v>9.3460084627381687E-2</v>
      </c>
      <c r="L111" s="82">
        <f>IF((IF(Dati!$D$237=3,(Dati!$M$227+Dati!$O$227+Dati!$Q$227),(Dati!$O$227+Dati!$Q$227)/Dati!$D$237))&gt;0,((IF(Dati!$D$237=3,(Dati!M224+Dati!O224+Dati!Q224),(Dati!O224+Dati!Q224)/Dati!$D$237)/(IF(Dati!$D$237=3,(Dati!$M$227+Dati!$O$227+Dati!$Q$227),(Dati!$O$227+Dati!$Q$227)/Dati!$D$237)))),0)</f>
        <v>0</v>
      </c>
      <c r="M111" s="82">
        <f>IF((IF(Dati!$D$237=3,(Dati!L224+Dati!N224+Dati!Y224+Dati!U224+Dati!V224+Dati!W224),( Dati!N224+Dati!Y224+Dati!V224+Dati!W224)/Dati!$D$237))&gt;0,((IF(Dati!$D$237=3,(Dati!R224+Dati!S224+Dati!AC224),(Dati!S224+Dati!AC224)/Dati!$D$237)/(IF(Dati!$D$237=3,(Dati!L224+Dati!N224+Dati!Y224+Dati!U224+Dati!V224+Dati!W224),( Dati!N224+Dati!Y224+Dati!V224+Dati!W224)/Dati!$D$237)))),0)</f>
        <v>0.9554391576958251</v>
      </c>
    </row>
    <row r="112" spans="1:13" ht="46.5" customHeight="1">
      <c r="A112" s="173" t="s">
        <v>734</v>
      </c>
      <c r="B112" s="174"/>
      <c r="C112" s="174"/>
      <c r="D112" s="174"/>
      <c r="E112" s="174"/>
      <c r="F112" s="174"/>
      <c r="G112" s="174"/>
      <c r="H112" s="174"/>
      <c r="I112" s="174"/>
      <c r="J112" s="174"/>
      <c r="K112" s="174"/>
      <c r="L112" s="174"/>
      <c r="M112" s="174"/>
    </row>
  </sheetData>
  <mergeCells count="59">
    <mergeCell ref="A107:A108"/>
    <mergeCell ref="A109:A111"/>
    <mergeCell ref="K7:M7"/>
    <mergeCell ref="K8:K9"/>
    <mergeCell ref="L8:L9"/>
    <mergeCell ref="M8:M9"/>
    <mergeCell ref="A7:C9"/>
    <mergeCell ref="A38:A40"/>
    <mergeCell ref="A104:A106"/>
    <mergeCell ref="B40:C40"/>
    <mergeCell ref="B37:C37"/>
    <mergeCell ref="B34:C34"/>
    <mergeCell ref="A61:A63"/>
    <mergeCell ref="B81:C81"/>
    <mergeCell ref="A64:A73"/>
    <mergeCell ref="A74:A81"/>
    <mergeCell ref="B27:C27"/>
    <mergeCell ref="B21:C21"/>
    <mergeCell ref="B45:C45"/>
    <mergeCell ref="A43:A45"/>
    <mergeCell ref="A46:A54"/>
    <mergeCell ref="B42:C42"/>
    <mergeCell ref="A22:A24"/>
    <mergeCell ref="A25:A27"/>
    <mergeCell ref="A28:A34"/>
    <mergeCell ref="A41:A42"/>
    <mergeCell ref="A35:A37"/>
    <mergeCell ref="A10:A21"/>
    <mergeCell ref="B24:C24"/>
    <mergeCell ref="B60:C60"/>
    <mergeCell ref="B54:C54"/>
    <mergeCell ref="A94:A95"/>
    <mergeCell ref="A91:A93"/>
    <mergeCell ref="B90:C90"/>
    <mergeCell ref="A87:A90"/>
    <mergeCell ref="B86:C86"/>
    <mergeCell ref="A82:A86"/>
    <mergeCell ref="A55:A60"/>
    <mergeCell ref="A112:M112"/>
    <mergeCell ref="D8:E8"/>
    <mergeCell ref="D7:J7"/>
    <mergeCell ref="B111:C111"/>
    <mergeCell ref="B108:C108"/>
    <mergeCell ref="B106:C106"/>
    <mergeCell ref="B103:C103"/>
    <mergeCell ref="B93:C93"/>
    <mergeCell ref="B73:C73"/>
    <mergeCell ref="A100:A103"/>
    <mergeCell ref="B99:C99"/>
    <mergeCell ref="A98:A99"/>
    <mergeCell ref="B97:C97"/>
    <mergeCell ref="A96:A97"/>
    <mergeCell ref="B95:C95"/>
    <mergeCell ref="B63:C63"/>
    <mergeCell ref="J5:K5"/>
    <mergeCell ref="A6:H6"/>
    <mergeCell ref="A4:M4"/>
    <mergeCell ref="A3:M3"/>
    <mergeCell ref="A5:I5"/>
  </mergeCells>
  <printOptions horizontalCentered="1"/>
  <pageMargins left="0.11811023622047245" right="0.11811023622047245" top="0.15748031496062992" bottom="0.15748031496062992" header="0.31496062992125984" footer="0.31496062992125984"/>
  <pageSetup paperSize="9" scale="65"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Dati</vt:lpstr>
      <vt:lpstr>BP_1A</vt:lpstr>
      <vt:lpstr>BP_1B</vt:lpstr>
      <vt:lpstr>BP_1C</vt:lpstr>
      <vt:lpstr>BP_1A!Titoli_stampa</vt:lpstr>
      <vt:lpstr>BP_1B!Titoli_stampa</vt:lpstr>
      <vt:lpstr>BP_1C!Titoli_stampa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 Dore</dc:creator>
  <cp:lastModifiedBy>BauleN</cp:lastModifiedBy>
  <dcterms:created xsi:type="dcterms:W3CDTF">2021-03-23T16:39:16Z</dcterms:created>
  <dcterms:modified xsi:type="dcterms:W3CDTF">2021-06-15T10:07:32Z</dcterms:modified>
</cp:coreProperties>
</file>